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always" codeName="ЭтаКнига" defaultThemeVersion="124226"/>
  <bookViews>
    <workbookView xWindow="132" yWindow="24" windowWidth="11292" windowHeight="9648"/>
  </bookViews>
  <sheets>
    <sheet name="ОЧИСТКА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npv1">#REF!</definedName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вариант" localSheetId="0">#REF!</definedName>
    <definedName name="_xlnm.Print_Titles" localSheetId="0">ОЧИСТКА!$15:$16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ОЧИСТКА!$A$1:$I$145</definedName>
    <definedName name="_xlnm.Print_Area">#REF!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24519"/>
</workbook>
</file>

<file path=xl/calcChain.xml><?xml version="1.0" encoding="utf-8"?>
<calcChain xmlns="http://schemas.openxmlformats.org/spreadsheetml/2006/main">
  <c r="E122" i="3"/>
  <c r="E80" l="1"/>
  <c r="E63"/>
  <c r="E50" l="1"/>
  <c r="E68"/>
  <c r="E69"/>
  <c r="E104" l="1"/>
  <c r="E49"/>
  <c r="E46"/>
  <c r="E91"/>
  <c r="E45"/>
  <c r="E42" l="1"/>
  <c r="E34"/>
  <c r="D40"/>
  <c r="E121" l="1"/>
  <c r="E123" s="1"/>
  <c r="E107" l="1"/>
  <c r="E102"/>
  <c r="E98"/>
  <c r="E117"/>
  <c r="E94"/>
  <c r="E99"/>
  <c r="E116"/>
  <c r="E96"/>
  <c r="E118"/>
  <c r="E93"/>
  <c r="E95"/>
  <c r="E100"/>
  <c r="E103"/>
  <c r="E101"/>
  <c r="E105"/>
  <c r="E110"/>
  <c r="E113"/>
  <c r="E92" l="1"/>
  <c r="E112"/>
  <c r="E108"/>
  <c r="E106"/>
  <c r="E114"/>
  <c r="E90" l="1"/>
  <c r="E131"/>
  <c r="E89" l="1"/>
  <c r="E26" l="1"/>
  <c r="E23"/>
  <c r="E83"/>
  <c r="E67"/>
  <c r="E73"/>
  <c r="E71"/>
  <c r="E72" l="1"/>
  <c r="E28"/>
  <c r="E25"/>
  <c r="E70" l="1"/>
  <c r="E86" l="1"/>
  <c r="E21"/>
  <c r="E58"/>
  <c r="E82"/>
  <c r="E85"/>
  <c r="E48"/>
  <c r="E47"/>
  <c r="E55"/>
  <c r="E56"/>
  <c r="E59"/>
  <c r="E57"/>
  <c r="E60"/>
  <c r="E78"/>
  <c r="E75"/>
  <c r="E62"/>
  <c r="E66"/>
  <c r="E61"/>
  <c r="E41"/>
  <c r="E43" s="1"/>
  <c r="E54" l="1"/>
  <c r="E29"/>
  <c r="E19"/>
  <c r="E33"/>
  <c r="E87"/>
  <c r="D31"/>
  <c r="D28"/>
  <c r="D25"/>
  <c r="E32" l="1"/>
  <c r="E40"/>
  <c r="E130"/>
  <c r="E129"/>
  <c r="E31"/>
  <c r="E22"/>
  <c r="E44"/>
  <c r="E18" l="1"/>
  <c r="E76" l="1"/>
  <c r="E51" l="1"/>
  <c r="E17" s="1"/>
  <c r="E119" l="1"/>
  <c r="E120" l="1"/>
</calcChain>
</file>

<file path=xl/sharedStrings.xml><?xml version="1.0" encoding="utf-8"?>
<sst xmlns="http://schemas.openxmlformats.org/spreadsheetml/2006/main" count="341" uniqueCount="223">
  <si>
    <t>1.</t>
  </si>
  <si>
    <t>2.</t>
  </si>
  <si>
    <t>3.</t>
  </si>
  <si>
    <t>4.</t>
  </si>
  <si>
    <t>5.</t>
  </si>
  <si>
    <t>I.</t>
  </si>
  <si>
    <t>1.1.</t>
  </si>
  <si>
    <t>запасные части</t>
  </si>
  <si>
    <t>объём</t>
  </si>
  <si>
    <t>литр</t>
  </si>
  <si>
    <t>2.1.</t>
  </si>
  <si>
    <t>2.2.</t>
  </si>
  <si>
    <t>2.3.</t>
  </si>
  <si>
    <t>Амортизация</t>
  </si>
  <si>
    <t>6.</t>
  </si>
  <si>
    <t>7.</t>
  </si>
  <si>
    <t>7.1.</t>
  </si>
  <si>
    <t>7.2.</t>
  </si>
  <si>
    <t>электротехнические замеры</t>
  </si>
  <si>
    <t>II.</t>
  </si>
  <si>
    <t>8.</t>
  </si>
  <si>
    <t>8.1.</t>
  </si>
  <si>
    <t>8.2.</t>
  </si>
  <si>
    <t>сопровождение 1С бухгалтерии</t>
  </si>
  <si>
    <t>Цена ТОО "Степногорск Энергосбыт"</t>
  </si>
  <si>
    <t>обязательный членский взнос в НПП</t>
  </si>
  <si>
    <t>коммунальные услуги АУП, всего:</t>
  </si>
  <si>
    <t>III.</t>
  </si>
  <si>
    <t>IV.</t>
  </si>
  <si>
    <t>V.</t>
  </si>
  <si>
    <t>VI.</t>
  </si>
  <si>
    <t>VII.</t>
  </si>
  <si>
    <t>СПРАВОЧНО:</t>
  </si>
  <si>
    <t>1.2.</t>
  </si>
  <si>
    <t>1.3.</t>
  </si>
  <si>
    <t>1.3.1.</t>
  </si>
  <si>
    <t>1.3.2.</t>
  </si>
  <si>
    <t>1.3.3.</t>
  </si>
  <si>
    <t>1.4.</t>
  </si>
  <si>
    <t>1.4.1.</t>
  </si>
  <si>
    <t>тыс.кВт</t>
  </si>
  <si>
    <t>1.4.1.1</t>
  </si>
  <si>
    <t xml:space="preserve">Цена ТОО "Степногорская ТЭЦ" , ТОО "Степногорск Энерготранзит" , ТОО "Лайтек" </t>
  </si>
  <si>
    <t>1.4.2.</t>
  </si>
  <si>
    <t>Передача и распределение электроэнергиии</t>
  </si>
  <si>
    <t>аренда каналов связи АО "Казахтелеком" через ТОО "Транскомнордэнерго" (6 точек)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</si>
  <si>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</si>
  <si>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</si>
  <si>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</si>
  <si>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</si>
  <si>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</si>
  <si>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</si>
  <si>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</si>
  <si>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</si>
  <si>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</si>
  <si>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лабораторные исследования санитарно-эпидемиологического благополучия населения</t>
  </si>
  <si>
    <t>5.10.</t>
  </si>
  <si>
    <t>5.11.</t>
  </si>
  <si>
    <t>5.11.1.</t>
  </si>
  <si>
    <t>5.12.</t>
  </si>
  <si>
    <t>5.13.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</si>
  <si>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</si>
  <si>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</si>
  <si>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</si>
  <si>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</si>
  <si>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</si>
  <si>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</si>
  <si>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</si>
  <si>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</si>
  <si>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</si>
  <si>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</si>
  <si>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</si>
  <si>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</si>
  <si>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</si>
  <si>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</si>
  <si>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</si>
  <si>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</si>
  <si>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</si>
  <si>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лицензионный сбор (прекурсоры)</t>
  </si>
  <si>
    <t>6.18.</t>
  </si>
  <si>
    <t>6.19.</t>
  </si>
  <si>
    <t>6.20.</t>
  </si>
  <si>
    <t>6.21.</t>
  </si>
  <si>
    <t>6.22.</t>
  </si>
  <si>
    <t>6.23.</t>
  </si>
  <si>
    <t>6.24.</t>
  </si>
  <si>
    <t xml:space="preserve">объем </t>
  </si>
  <si>
    <t>5.2.1.</t>
  </si>
  <si>
    <t>5.2.2.</t>
  </si>
  <si>
    <t>5.2.3.</t>
  </si>
  <si>
    <t>5.2.4.</t>
  </si>
  <si>
    <t>5.2.5.</t>
  </si>
  <si>
    <t>5.2.6.</t>
  </si>
  <si>
    <t>вывоз мусора (утилизация отходов)</t>
  </si>
  <si>
    <t>5.11.2.</t>
  </si>
  <si>
    <t>5.11.3.</t>
  </si>
  <si>
    <t>5.11.4.</t>
  </si>
  <si>
    <t>5.12.1.</t>
  </si>
  <si>
    <t>5.12.2.</t>
  </si>
  <si>
    <t>5.12.3.</t>
  </si>
  <si>
    <t>услуги по изготовл. токарных изделий (ТОО ЗГО)</t>
  </si>
  <si>
    <t>5.14.</t>
  </si>
  <si>
    <t>5.15.</t>
  </si>
  <si>
    <t>5.16.</t>
  </si>
  <si>
    <t>5.17.</t>
  </si>
  <si>
    <t>разработка техн. документации</t>
  </si>
  <si>
    <t>тыс.тенге</t>
  </si>
  <si>
    <t>тенге</t>
  </si>
  <si>
    <t>тенге/литр</t>
  </si>
  <si>
    <t>тенге/кВтч</t>
  </si>
  <si>
    <t>тенге/м3</t>
  </si>
  <si>
    <t>Экономист________________________Шамраева Т.</t>
  </si>
  <si>
    <t>Предусмотренно в утвержденной тарифной смете на 2025 год</t>
  </si>
  <si>
    <t>2.4.</t>
  </si>
  <si>
    <t>тенге/квт/ч</t>
  </si>
  <si>
    <t>тыс.кВ/т</t>
  </si>
  <si>
    <t>Фактически сложившиеся показатели тарифной сметы за  8 мес.2025г.</t>
  </si>
  <si>
    <t>5.11.5.</t>
  </si>
  <si>
    <t>№ 90 от 19.11.2019г.</t>
  </si>
  <si>
    <t>Форма  5.</t>
  </si>
  <si>
    <t>Субъектінің атауы:"Энерговодсервис" ЖШС</t>
  </si>
  <si>
    <t>тарифтерді қалыптастыру қағидаларына</t>
  </si>
  <si>
    <t>2025 жылғы Ағынды суларды тазарту қызметіне тарифтік сметаның орындалуы туралы есеп</t>
  </si>
  <si>
    <t>№ р / с</t>
  </si>
  <si>
    <t>Тарифтік смета көрсеткіштерінің атауы</t>
  </si>
  <si>
    <t>Өлшем бірлігі</t>
  </si>
  <si>
    <t>2025 жылға арналған бекітілген тарифтік сметада көзделген</t>
  </si>
  <si>
    <t>2025 жылғы тарифтік сметаның нақты қалыптасқан көрсеткіштері.</t>
  </si>
  <si>
    <t>Ауытқу, %</t>
  </si>
  <si>
    <t>Ауытқу себептері</t>
  </si>
  <si>
    <t>Тауарларды өндіруге және қызметтер көрсетуге арналған шығындар, барлығы, оның ішінде:</t>
  </si>
  <si>
    <t>Материалдық шығындар, барлығы, оның ішінде:</t>
  </si>
  <si>
    <t>Шикізат және материалдар</t>
  </si>
  <si>
    <t>Химреактивтер</t>
  </si>
  <si>
    <t>ЖЖМ</t>
  </si>
  <si>
    <t>АИ-92 бензині-жалпы сома</t>
  </si>
  <si>
    <t>көлемі</t>
  </si>
  <si>
    <t>бағасы</t>
  </si>
  <si>
    <t>Дизель отыны-жалпы сома</t>
  </si>
  <si>
    <t>Мотор майлары-жалпы сома</t>
  </si>
  <si>
    <t>Сатып алынған энергия, Барлығы, соның ішінде:</t>
  </si>
  <si>
    <t>Электр энергиясы</t>
  </si>
  <si>
    <t>"Энерговодсервис"ЖШС бағасы</t>
  </si>
  <si>
    <t>Суық ауыз су</t>
  </si>
  <si>
    <t>"Степногорск-водоканал" ШЖҚ МКК бағасы</t>
  </si>
  <si>
    <t>Еңбекақы төлеуге арналған шығындар, оның ішінде:</t>
  </si>
  <si>
    <t>Жалақы</t>
  </si>
  <si>
    <t>Әлеуметтік салық, Әлеуметтік.аударымдар</t>
  </si>
  <si>
    <t>МӘМС</t>
  </si>
  <si>
    <t>OPVR</t>
  </si>
  <si>
    <t>Негізгі құралдар құнының өсуіне әкелмейтін күрделі жөндеу</t>
  </si>
  <si>
    <t>Барлық басқа шығындар, соның ішінде:</t>
  </si>
  <si>
    <t>Нормативтік құжаттарды өзектендіру (13 дана)</t>
  </si>
  <si>
    <t>Еңбекті қорғау және қауіпсіздік техникасы, барлығы, оның ішінде:</t>
  </si>
  <si>
    <t>Медициналық санитарлық көмек (Дәрігерге дейінгі)</t>
  </si>
  <si>
    <t>Сүт</t>
  </si>
  <si>
    <t>Арнайы киім, ЖҚҚ</t>
  </si>
  <si>
    <t>Шиномонтаж</t>
  </si>
  <si>
    <t>Медициналық тексеру</t>
  </si>
  <si>
    <t>Сабын</t>
  </si>
  <si>
    <t>Материалдар</t>
  </si>
  <si>
    <t>Объектіні күзету қызметтері (өткізу режимі)</t>
  </si>
  <si>
    <t>Күзет дабылы бойынша шығыстар</t>
  </si>
  <si>
    <t>Пайдалану ақысы. Табиғи ресурстар (су және т.б.)-ластанған төгінділер эмиссиясының нормативі. Заттар</t>
  </si>
  <si>
    <t>Өндірістік үй-жайларды дератизациялау</t>
  </si>
  <si>
    <t>Қызметкерді орындау кезінде жазатайым оқиғалардан міндетті сақтандыруим трудовых обязанностей</t>
  </si>
  <si>
    <t>Қоршаған ортаны қорғау ШЖБ томы (қоршаған ортаға әсерді бағалау нормативі, 4 г.)</t>
  </si>
  <si>
    <t>Зертханалық өлшеулердің жай-күйін бағалау (5 жыл)</t>
  </si>
  <si>
    <t>Жұмыс орындарын аттестаттау (мерзімі 5 жыл)</t>
  </si>
  <si>
    <t>Көлік қызметтері, барлығы, оның ішінде:</t>
  </si>
  <si>
    <t>"СТУ" ЖШС қызметкерлерін тасымалдау (автобус)</t>
  </si>
  <si>
    <t>Автокөлік қызметтері</t>
  </si>
  <si>
    <t>ИЖ-2715 "Москвич" а/м автокөлігін жалға алу</t>
  </si>
  <si>
    <t>Техникалық тексеру+сақтандыру</t>
  </si>
  <si>
    <t>Автотұрақ қызметтері</t>
  </si>
  <si>
    <t>Бөгде ұйымдардың қызметтері, барлығы, оның ішінде:</t>
  </si>
  <si>
    <t>Аспаптарды тексеру (СГХК ЖШС+ТКНЭ ЖШС)</t>
  </si>
  <si>
    <t>Электр қозғалтқыштарын күрделі жөндеу</t>
  </si>
  <si>
    <t>ТМК техникалық жай-күйін тексеру (3 жыл)</t>
  </si>
  <si>
    <t>Ластанған шығарындылар эмиссиясының нормативін әзірлегені үшін төлем. заттар (ШЖШ, стационарлық) -5 жыл</t>
  </si>
  <si>
    <t>Қауіпті өндірісте жұмыс істеу бойынша персоналды оқыту</t>
  </si>
  <si>
    <t>Ластаушы заттар эмиссиясының мониторингі</t>
  </si>
  <si>
    <t>Тұрмыстық қатты қалдықтарды (ҚТҚ) көму,қауіпті</t>
  </si>
  <si>
    <t>Кезең шығыстары, барлығы</t>
  </si>
  <si>
    <t>Жалпы әкімшілік шығыстар:</t>
  </si>
  <si>
    <t>Әкімшілік қызметкерлердің жалақысы</t>
  </si>
  <si>
    <t>Банктің қызметтері</t>
  </si>
  <si>
    <t>Ұйымдастыру техникасын ұстау және қызмет көрсету, техникалық қызмет көрсету шығындарын есептейді.техники</t>
  </si>
  <si>
    <t>Кеңсе тауарлары</t>
  </si>
  <si>
    <t>Іссапар шығындары</t>
  </si>
  <si>
    <t>"Қазақтелеком"АҚ байланыс қызметтері</t>
  </si>
  <si>
    <t>Пошта шығындары</t>
  </si>
  <si>
    <t>Мүлік салығы</t>
  </si>
  <si>
    <t>Көлік салығы</t>
  </si>
  <si>
    <t>Жұмыс берушінің жауапкершілігін сақтандыру</t>
  </si>
  <si>
    <t>БАҚ хабарландырулары</t>
  </si>
  <si>
    <t>Үй-жайларды жалға алу (кеңсе)</t>
  </si>
  <si>
    <t>Ақпараттық қызметтер (кезең. басып шығару)</t>
  </si>
  <si>
    <t>Консультациялық қызметтер (its ішкі., 1С сопр.)</t>
  </si>
  <si>
    <t>Қауіпті өндірісте жұмыс істеу бойынша ИТР оқыту</t>
  </si>
  <si>
    <t>Құжаттарды ресімдеу жөніндегі қызметтер</t>
  </si>
  <si>
    <t>Көлік қызметтері</t>
  </si>
  <si>
    <t>Материалдық шығындар</t>
  </si>
  <si>
    <t>Еңбекті қорғау</t>
  </si>
  <si>
    <t>Барлық шығындар</t>
  </si>
  <si>
    <t>Пайда</t>
  </si>
  <si>
    <t>Барлық кірістер</t>
  </si>
  <si>
    <t>Көрсетілетін қызметтердің көлемі</t>
  </si>
  <si>
    <t>Тариф (ҚҚС-сыз)</t>
  </si>
  <si>
    <t>Анықтама:</t>
  </si>
  <si>
    <t>Персоналдың орташа тізімдік саны</t>
  </si>
  <si>
    <t>Өндірістік персонал</t>
  </si>
  <si>
    <t>Әкімшілік персонал</t>
  </si>
  <si>
    <t>Орташа айлық жалақы</t>
  </si>
  <si>
    <t>мың теңге</t>
  </si>
  <si>
    <t xml:space="preserve"> теңге.м3</t>
  </si>
  <si>
    <t>мың.м3</t>
  </si>
  <si>
    <t>адам</t>
  </si>
  <si>
    <t>Аяқталды (-5% дейін және одан жоғары)</t>
  </si>
  <si>
    <t>Нәтиже сату көлемінің төмендеуіне байланысты болды.</t>
  </si>
  <si>
    <t xml:space="preserve">Бас бухгалтер                                __________________                О. Малышко </t>
  </si>
  <si>
    <t>Бас экономист                               _________________                 Л. Айтимова</t>
  </si>
  <si>
    <t>Директор                                                                                       П. Колодюк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</si>
</sst>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_-* #,##0.00\ _₽_-;\-* #,##0.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6" fillId="0" borderId="0"/>
    <xf numFmtId="0" fontId="7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164" fontId="3" fillId="0" borderId="0" applyFont="0" applyFill="0" applyBorder="0" applyAlignment="0" applyProtection="0"/>
  </cellStyleXfs>
  <cellXfs count="156">
    <xf numFmtId="0" fontId="0" fillId="0" borderId="0" xfId="0"/>
    <xf numFmtId="0" fontId="10" fillId="3" borderId="0" xfId="0" applyFont="1" applyFill="1" applyAlignment="1">
      <alignment horizontal="left" vertical="center"/>
    </xf>
    <xf numFmtId="164" fontId="11" fillId="3" borderId="0" xfId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64" fontId="11" fillId="3" borderId="0" xfId="1" applyFont="1" applyFill="1" applyAlignment="1">
      <alignment vertical="center" wrapText="1"/>
    </xf>
    <xf numFmtId="164" fontId="12" fillId="3" borderId="0" xfId="1" applyFont="1" applyFill="1" applyBorder="1" applyAlignment="1">
      <alignment vertical="center"/>
    </xf>
    <xf numFmtId="164" fontId="10" fillId="3" borderId="10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center" vertical="center" wrapText="1"/>
    </xf>
    <xf numFmtId="164" fontId="11" fillId="3" borderId="0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2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/>
    </xf>
    <xf numFmtId="164" fontId="10" fillId="3" borderId="0" xfId="1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vertical="center" wrapText="1"/>
    </xf>
    <xf numFmtId="164" fontId="15" fillId="3" borderId="0" xfId="1" applyFont="1" applyFill="1" applyBorder="1" applyAlignment="1">
      <alignment horizontal="center" vertical="center" wrapText="1"/>
    </xf>
    <xf numFmtId="164" fontId="11" fillId="3" borderId="0" xfId="1" applyFont="1" applyFill="1" applyBorder="1" applyAlignment="1">
      <alignment vertical="center" wrapText="1"/>
    </xf>
    <xf numFmtId="164" fontId="13" fillId="3" borderId="0" xfId="1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>
      <alignment vertical="center" wrapText="1"/>
    </xf>
    <xf numFmtId="166" fontId="10" fillId="3" borderId="0" xfId="1" applyNumberFormat="1" applyFont="1" applyFill="1" applyBorder="1" applyAlignment="1">
      <alignment vertical="center" wrapText="1"/>
    </xf>
    <xf numFmtId="166" fontId="11" fillId="3" borderId="0" xfId="1" applyNumberFormat="1" applyFont="1" applyFill="1" applyBorder="1" applyAlignment="1">
      <alignment vertical="center" wrapText="1"/>
    </xf>
    <xf numFmtId="164" fontId="11" fillId="3" borderId="2" xfId="1" applyFont="1" applyFill="1" applyBorder="1" applyAlignment="1">
      <alignment vertical="center" wrapText="1"/>
    </xf>
    <xf numFmtId="164" fontId="10" fillId="3" borderId="2" xfId="1" applyFont="1" applyFill="1" applyBorder="1" applyAlignment="1">
      <alignment vertical="center" wrapText="1"/>
    </xf>
    <xf numFmtId="0" fontId="10" fillId="3" borderId="0" xfId="0" applyFont="1" applyFill="1" applyAlignment="1">
      <alignment horizontal="left" vertical="center" wrapText="1"/>
    </xf>
    <xf numFmtId="2" fontId="10" fillId="3" borderId="0" xfId="0" applyNumberFormat="1" applyFont="1" applyFill="1" applyAlignment="1">
      <alignment vertical="center" wrapText="1"/>
    </xf>
    <xf numFmtId="164" fontId="10" fillId="3" borderId="8" xfId="1" applyFont="1" applyFill="1" applyBorder="1" applyAlignment="1">
      <alignment vertical="center" wrapText="1"/>
    </xf>
    <xf numFmtId="164" fontId="11" fillId="3" borderId="8" xfId="1" applyFont="1" applyFill="1" applyBorder="1" applyAlignment="1">
      <alignment vertical="center" wrapText="1"/>
    </xf>
    <xf numFmtId="164" fontId="13" fillId="3" borderId="2" xfId="1" applyFont="1" applyFill="1" applyBorder="1" applyAlignment="1">
      <alignment vertical="center" wrapText="1"/>
    </xf>
    <xf numFmtId="164" fontId="15" fillId="3" borderId="2" xfId="1" applyFont="1" applyFill="1" applyBorder="1" applyAlignment="1">
      <alignment vertical="center" wrapText="1"/>
    </xf>
    <xf numFmtId="164" fontId="11" fillId="3" borderId="12" xfId="1" applyFont="1" applyFill="1" applyBorder="1" applyAlignment="1">
      <alignment vertical="center" wrapText="1"/>
    </xf>
    <xf numFmtId="164" fontId="14" fillId="3" borderId="19" xfId="1" applyFont="1" applyFill="1" applyBorder="1" applyAlignment="1">
      <alignment vertical="center" wrapText="1"/>
    </xf>
    <xf numFmtId="164" fontId="10" fillId="3" borderId="0" xfId="1" applyFont="1" applyFill="1" applyAlignment="1">
      <alignment horizontal="left" vertical="center" wrapText="1"/>
    </xf>
    <xf numFmtId="164" fontId="14" fillId="3" borderId="0" xfId="1" applyFont="1" applyFill="1" applyAlignment="1">
      <alignment horizontal="left" vertical="center" wrapText="1"/>
    </xf>
    <xf numFmtId="164" fontId="10" fillId="3" borderId="0" xfId="1" applyFont="1" applyFill="1" applyBorder="1" applyAlignment="1">
      <alignment horizontal="left" vertical="center" wrapText="1"/>
    </xf>
    <xf numFmtId="164" fontId="10" fillId="3" borderId="0" xfId="1" applyFont="1" applyFill="1" applyAlignment="1">
      <alignment vertical="center" wrapText="1"/>
    </xf>
    <xf numFmtId="166" fontId="11" fillId="3" borderId="0" xfId="1" applyNumberFormat="1" applyFont="1" applyFill="1" applyAlignment="1">
      <alignment horizontal="center" vertical="center" wrapText="1"/>
    </xf>
    <xf numFmtId="164" fontId="14" fillId="3" borderId="10" xfId="1" applyFont="1" applyFill="1" applyBorder="1" applyAlignment="1">
      <alignment vertical="center" wrapText="1"/>
    </xf>
    <xf numFmtId="164" fontId="11" fillId="3" borderId="0" xfId="0" applyNumberFormat="1" applyFont="1" applyFill="1" applyAlignment="1">
      <alignment vertical="center" wrapText="1"/>
    </xf>
    <xf numFmtId="164" fontId="10" fillId="3" borderId="0" xfId="1" applyFont="1" applyFill="1" applyBorder="1" applyAlignment="1">
      <alignment vertical="center" wrapText="1"/>
    </xf>
    <xf numFmtId="0" fontId="11" fillId="3" borderId="0" xfId="1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164" fontId="10" fillId="3" borderId="3" xfId="1" applyFont="1" applyFill="1" applyBorder="1" applyAlignment="1">
      <alignment vertical="center" wrapText="1"/>
    </xf>
    <xf numFmtId="166" fontId="11" fillId="3" borderId="0" xfId="1" applyNumberFormat="1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vertical="center" wrapText="1"/>
    </xf>
    <xf numFmtId="0" fontId="10" fillId="3" borderId="0" xfId="1" applyNumberFormat="1" applyFont="1" applyFill="1" applyBorder="1" applyAlignment="1">
      <alignment horizontal="center" vertical="center" wrapText="1"/>
    </xf>
    <xf numFmtId="167" fontId="10" fillId="3" borderId="0" xfId="0" applyNumberFormat="1" applyFont="1" applyFill="1" applyAlignment="1">
      <alignment horizontal="center" vertical="center" wrapText="1"/>
    </xf>
    <xf numFmtId="164" fontId="11" fillId="3" borderId="3" xfId="1" applyFont="1" applyFill="1" applyBorder="1" applyAlignment="1">
      <alignment vertical="center" wrapText="1"/>
    </xf>
    <xf numFmtId="164" fontId="13" fillId="3" borderId="0" xfId="1" applyFont="1" applyFill="1" applyBorder="1" applyAlignment="1">
      <alignment vertical="center" wrapText="1"/>
    </xf>
    <xf numFmtId="164" fontId="15" fillId="3" borderId="0" xfId="1" applyFont="1" applyFill="1" applyBorder="1" applyAlignment="1">
      <alignment vertical="center" wrapText="1"/>
    </xf>
    <xf numFmtId="164" fontId="11" fillId="3" borderId="21" xfId="1" applyFont="1" applyFill="1" applyBorder="1" applyAlignment="1">
      <alignment vertical="center" wrapText="1"/>
    </xf>
    <xf numFmtId="164" fontId="12" fillId="3" borderId="0" xfId="1" applyFont="1" applyFill="1" applyBorder="1" applyAlignment="1">
      <alignment horizontal="center" vertical="center" wrapText="1"/>
    </xf>
    <xf numFmtId="164" fontId="10" fillId="3" borderId="17" xfId="1" applyFont="1" applyFill="1" applyBorder="1" applyAlignment="1">
      <alignment vertical="center" wrapText="1"/>
    </xf>
    <xf numFmtId="164" fontId="11" fillId="3" borderId="17" xfId="1" applyFont="1" applyFill="1" applyBorder="1" applyAlignment="1">
      <alignment vertical="center" wrapText="1"/>
    </xf>
    <xf numFmtId="164" fontId="14" fillId="3" borderId="15" xfId="1" applyFont="1" applyFill="1" applyBorder="1" applyAlignment="1">
      <alignment vertical="center" wrapText="1"/>
    </xf>
    <xf numFmtId="2" fontId="11" fillId="3" borderId="0" xfId="1" applyNumberFormat="1" applyFont="1" applyFill="1" applyBorder="1" applyAlignment="1">
      <alignment vertical="center" wrapText="1"/>
    </xf>
    <xf numFmtId="164" fontId="10" fillId="3" borderId="25" xfId="1" applyFont="1" applyFill="1" applyBorder="1" applyAlignment="1">
      <alignment vertical="center" wrapText="1"/>
    </xf>
    <xf numFmtId="164" fontId="10" fillId="3" borderId="28" xfId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left" vertical="center" wrapText="1"/>
    </xf>
    <xf numFmtId="2" fontId="10" fillId="3" borderId="0" xfId="0" applyNumberFormat="1" applyFont="1" applyFill="1" applyAlignment="1">
      <alignment horizontal="left" vertical="center"/>
    </xf>
    <xf numFmtId="164" fontId="10" fillId="3" borderId="29" xfId="1" applyFont="1" applyFill="1" applyBorder="1" applyAlignment="1">
      <alignment vertical="center" wrapText="1"/>
    </xf>
    <xf numFmtId="164" fontId="10" fillId="3" borderId="20" xfId="1" applyFont="1" applyFill="1" applyBorder="1" applyAlignment="1">
      <alignment vertical="center" wrapText="1"/>
    </xf>
    <xf numFmtId="49" fontId="10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1" applyFont="1" applyFill="1" applyAlignment="1">
      <alignment horizontal="right" vertical="center" wrapText="1"/>
    </xf>
    <xf numFmtId="0" fontId="10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vertical="center" wrapText="1"/>
    </xf>
    <xf numFmtId="164" fontId="11" fillId="3" borderId="20" xfId="1" applyFont="1" applyFill="1" applyBorder="1" applyAlignment="1">
      <alignment vertical="center" wrapText="1"/>
    </xf>
    <xf numFmtId="164" fontId="13" fillId="3" borderId="3" xfId="1" applyFont="1" applyFill="1" applyBorder="1" applyAlignment="1">
      <alignment vertical="center" wrapText="1"/>
    </xf>
    <xf numFmtId="164" fontId="13" fillId="3" borderId="17" xfId="1" applyFont="1" applyFill="1" applyBorder="1" applyAlignment="1">
      <alignment vertical="center" wrapText="1"/>
    </xf>
    <xf numFmtId="164" fontId="12" fillId="3" borderId="0" xfId="1" applyFont="1" applyFill="1" applyAlignment="1">
      <alignment horizontal="left" vertical="center" wrapText="1"/>
    </xf>
    <xf numFmtId="167" fontId="12" fillId="3" borderId="0" xfId="0" applyNumberFormat="1" applyFont="1" applyFill="1" applyAlignment="1">
      <alignment horizontal="center" vertical="center" wrapText="1"/>
    </xf>
    <xf numFmtId="164" fontId="15" fillId="3" borderId="3" xfId="1" applyFont="1" applyFill="1" applyBorder="1" applyAlignment="1">
      <alignment vertical="center" wrapText="1"/>
    </xf>
    <xf numFmtId="164" fontId="15" fillId="3" borderId="17" xfId="1" applyFont="1" applyFill="1" applyBorder="1" applyAlignment="1">
      <alignment vertical="center" wrapText="1"/>
    </xf>
    <xf numFmtId="164" fontId="15" fillId="3" borderId="0" xfId="1" applyFont="1" applyFill="1" applyAlignment="1">
      <alignment horizontal="left" vertical="center" wrapText="1"/>
    </xf>
    <xf numFmtId="16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4" fontId="10" fillId="3" borderId="27" xfId="1" applyFont="1" applyFill="1" applyBorder="1" applyAlignment="1">
      <alignment vertical="center" wrapText="1"/>
    </xf>
    <xf numFmtId="164" fontId="11" fillId="3" borderId="27" xfId="1" applyFont="1" applyFill="1" applyBorder="1" applyAlignment="1">
      <alignment vertical="center" wrapText="1"/>
    </xf>
    <xf numFmtId="164" fontId="10" fillId="3" borderId="18" xfId="1" applyFont="1" applyFill="1" applyBorder="1" applyAlignment="1">
      <alignment vertical="center" wrapText="1"/>
    </xf>
    <xf numFmtId="164" fontId="11" fillId="3" borderId="34" xfId="1" applyFont="1" applyFill="1" applyBorder="1" applyAlignment="1">
      <alignment vertical="center" wrapText="1"/>
    </xf>
    <xf numFmtId="164" fontId="10" fillId="3" borderId="14" xfId="1" applyFont="1" applyFill="1" applyBorder="1" applyAlignment="1">
      <alignment vertical="center" wrapText="1"/>
    </xf>
    <xf numFmtId="164" fontId="11" fillId="3" borderId="16" xfId="1" applyFont="1" applyFill="1" applyBorder="1" applyAlignment="1">
      <alignment vertical="center" wrapText="1"/>
    </xf>
    <xf numFmtId="164" fontId="10" fillId="3" borderId="6" xfId="1" applyFont="1" applyFill="1" applyBorder="1" applyAlignment="1">
      <alignment vertical="center" wrapText="1"/>
    </xf>
    <xf numFmtId="164" fontId="10" fillId="3" borderId="22" xfId="1" applyFont="1" applyFill="1" applyBorder="1" applyAlignment="1">
      <alignment vertical="center" wrapText="1"/>
    </xf>
    <xf numFmtId="164" fontId="10" fillId="3" borderId="30" xfId="1" applyFont="1" applyFill="1" applyBorder="1" applyAlignment="1">
      <alignment vertical="center" wrapText="1"/>
    </xf>
    <xf numFmtId="164" fontId="10" fillId="3" borderId="32" xfId="1" applyFont="1" applyFill="1" applyBorder="1" applyAlignment="1">
      <alignment vertical="center" wrapText="1"/>
    </xf>
    <xf numFmtId="49" fontId="10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64" fontId="10" fillId="3" borderId="31" xfId="1" applyFont="1" applyFill="1" applyBorder="1" applyAlignment="1">
      <alignment horizontal="center" vertical="center" wrapText="1"/>
    </xf>
    <xf numFmtId="164" fontId="10" fillId="3" borderId="32" xfId="1" applyFont="1" applyFill="1" applyBorder="1" applyAlignment="1">
      <alignment horizontal="center" vertical="center" wrapText="1"/>
    </xf>
    <xf numFmtId="164" fontId="10" fillId="3" borderId="33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4" fontId="10" fillId="3" borderId="32" xfId="1" applyFont="1" applyFill="1" applyBorder="1" applyAlignment="1">
      <alignment horizontal="center" vertical="center" textRotation="90" wrapText="1"/>
    </xf>
    <xf numFmtId="164" fontId="10" fillId="3" borderId="31" xfId="1" applyFont="1" applyFill="1" applyBorder="1" applyAlignment="1">
      <alignment horizontal="center" vertical="center" textRotation="90" wrapText="1"/>
    </xf>
    <xf numFmtId="164" fontId="10" fillId="3" borderId="9" xfId="1" applyFont="1" applyFill="1" applyBorder="1" applyAlignment="1">
      <alignment horizontal="center" vertical="center" wrapText="1"/>
    </xf>
    <xf numFmtId="164" fontId="10" fillId="3" borderId="10" xfId="1" applyFont="1" applyFill="1" applyBorder="1" applyAlignment="1">
      <alignment horizontal="center" wrapText="1"/>
    </xf>
    <xf numFmtId="164" fontId="10" fillId="3" borderId="19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164" fontId="10" fillId="3" borderId="26" xfId="1" applyFont="1" applyFill="1" applyBorder="1" applyAlignment="1">
      <alignment horizontal="center" vertical="center" wrapText="1"/>
    </xf>
    <xf numFmtId="164" fontId="10" fillId="3" borderId="28" xfId="1" applyFont="1" applyFill="1" applyBorder="1" applyAlignment="1">
      <alignment horizontal="left" vertical="center" wrapText="1"/>
    </xf>
    <xf numFmtId="164" fontId="10" fillId="3" borderId="28" xfId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2" xfId="1" applyFont="1" applyFill="1" applyBorder="1" applyAlignment="1">
      <alignment horizontal="left" vertical="center" wrapText="1"/>
    </xf>
    <xf numFmtId="164" fontId="10" fillId="3" borderId="2" xfId="1" applyFont="1" applyFill="1" applyBorder="1" applyAlignment="1">
      <alignment horizontal="center" vertical="center" wrapText="1"/>
    </xf>
    <xf numFmtId="164" fontId="11" fillId="3" borderId="7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left" vertical="center" wrapText="1"/>
    </xf>
    <xf numFmtId="164" fontId="11" fillId="3" borderId="4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left" vertical="center" wrapText="1"/>
    </xf>
    <xf numFmtId="164" fontId="10" fillId="3" borderId="8" xfId="1" applyFont="1" applyFill="1" applyBorder="1" applyAlignment="1">
      <alignment horizontal="center" vertical="center" wrapText="1"/>
    </xf>
    <xf numFmtId="164" fontId="13" fillId="3" borderId="4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left" vertical="center" wrapText="1"/>
    </xf>
    <xf numFmtId="164" fontId="13" fillId="3" borderId="2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right" vertical="center" wrapText="1"/>
    </xf>
    <xf numFmtId="164" fontId="15" fillId="3" borderId="4" xfId="1" applyFont="1" applyFill="1" applyBorder="1" applyAlignment="1">
      <alignment horizontal="center" vertical="center" wrapText="1"/>
    </xf>
    <xf numFmtId="164" fontId="15" fillId="3" borderId="2" xfId="1" applyFont="1" applyFill="1" applyBorder="1" applyAlignment="1">
      <alignment horizontal="right" vertical="center" wrapText="1"/>
    </xf>
    <xf numFmtId="164" fontId="15" fillId="3" borderId="2" xfId="1" applyFont="1" applyFill="1" applyBorder="1" applyAlignment="1">
      <alignment horizontal="center" vertical="center" wrapText="1"/>
    </xf>
    <xf numFmtId="164" fontId="13" fillId="3" borderId="4" xfId="1" applyFont="1" applyFill="1" applyBorder="1" applyAlignment="1">
      <alignment horizontal="center" vertical="center" wrapText="1"/>
    </xf>
    <xf numFmtId="164" fontId="13" fillId="3" borderId="4" xfId="1" applyFont="1" applyFill="1" applyBorder="1" applyAlignment="1">
      <alignment vertical="center" wrapText="1"/>
    </xf>
    <xf numFmtId="164" fontId="15" fillId="3" borderId="4" xfId="1" applyFont="1" applyFill="1" applyBorder="1" applyAlignment="1">
      <alignment vertical="center" wrapText="1"/>
    </xf>
    <xf numFmtId="164" fontId="15" fillId="3" borderId="2" xfId="1" applyFont="1" applyFill="1" applyBorder="1" applyAlignment="1">
      <alignment horizontal="left" vertical="center" wrapText="1"/>
    </xf>
    <xf numFmtId="164" fontId="11" fillId="3" borderId="11" xfId="1" applyFont="1" applyFill="1" applyBorder="1" applyAlignment="1">
      <alignment horizontal="center" vertical="center" wrapText="1"/>
    </xf>
    <xf numFmtId="164" fontId="11" fillId="3" borderId="12" xfId="1" applyFont="1" applyFill="1" applyBorder="1" applyAlignment="1">
      <alignment horizontal="left" vertical="center" wrapText="1"/>
    </xf>
    <xf numFmtId="164" fontId="10" fillId="3" borderId="13" xfId="1" applyFont="1" applyFill="1" applyBorder="1" applyAlignment="1">
      <alignment horizontal="center" vertical="center" wrapText="1"/>
    </xf>
    <xf numFmtId="164" fontId="10" fillId="3" borderId="14" xfId="1" applyFont="1" applyFill="1" applyBorder="1" applyAlignment="1">
      <alignment horizontal="left" vertical="center" wrapText="1"/>
    </xf>
    <xf numFmtId="164" fontId="0" fillId="0" borderId="32" xfId="1" applyFont="1" applyBorder="1"/>
    <xf numFmtId="164" fontId="10" fillId="3" borderId="5" xfId="1" applyFont="1" applyFill="1" applyBorder="1" applyAlignment="1">
      <alignment horizontal="center" vertical="center" wrapText="1"/>
    </xf>
    <xf numFmtId="164" fontId="10" fillId="3" borderId="6" xfId="1" applyFont="1" applyFill="1" applyBorder="1" applyAlignment="1">
      <alignment horizontal="left" vertical="center" wrapText="1"/>
    </xf>
    <xf numFmtId="164" fontId="10" fillId="3" borderId="6" xfId="1" applyFont="1" applyFill="1" applyBorder="1" applyAlignment="1">
      <alignment horizontal="center" vertical="center" wrapText="1"/>
    </xf>
    <xf numFmtId="164" fontId="14" fillId="3" borderId="9" xfId="1" applyFont="1" applyFill="1" applyBorder="1" applyAlignment="1">
      <alignment horizontal="center" vertical="center" wrapText="1"/>
    </xf>
    <xf numFmtId="164" fontId="14" fillId="3" borderId="10" xfId="1" applyFont="1" applyFill="1" applyBorder="1" applyAlignment="1">
      <alignment horizontal="left" vertical="center" wrapText="1"/>
    </xf>
    <xf numFmtId="164" fontId="14" fillId="3" borderId="10" xfId="1" applyFont="1" applyFill="1" applyBorder="1" applyAlignment="1">
      <alignment horizontal="center" vertical="center" wrapText="1"/>
    </xf>
    <xf numFmtId="164" fontId="0" fillId="0" borderId="33" xfId="1" applyFont="1" applyBorder="1"/>
    <xf numFmtId="164" fontId="10" fillId="3" borderId="23" xfId="1" applyFont="1" applyFill="1" applyBorder="1" applyAlignment="1">
      <alignment horizontal="center" vertical="center" wrapText="1"/>
    </xf>
    <xf numFmtId="164" fontId="11" fillId="3" borderId="20" xfId="1" applyFont="1" applyFill="1" applyBorder="1" applyAlignment="1">
      <alignment horizontal="center" vertical="center" wrapText="1"/>
    </xf>
    <xf numFmtId="164" fontId="11" fillId="3" borderId="14" xfId="1" applyFont="1" applyFill="1" applyBorder="1" applyAlignment="1">
      <alignment vertical="center" wrapText="1"/>
    </xf>
    <xf numFmtId="164" fontId="11" fillId="3" borderId="5" xfId="1" applyFont="1" applyFill="1" applyBorder="1" applyAlignment="1">
      <alignment horizontal="center" vertical="center" wrapText="1"/>
    </xf>
    <xf numFmtId="164" fontId="11" fillId="3" borderId="6" xfId="1" applyFont="1" applyFill="1" applyBorder="1" applyAlignment="1">
      <alignment horizontal="left" vertical="center" wrapText="1"/>
    </xf>
    <xf numFmtId="164" fontId="11" fillId="3" borderId="22" xfId="1" applyFont="1" applyFill="1" applyBorder="1" applyAlignment="1">
      <alignment horizontal="center" vertical="center" wrapText="1"/>
    </xf>
    <xf numFmtId="164" fontId="11" fillId="3" borderId="6" xfId="1" applyFont="1" applyFill="1" applyBorder="1" applyAlignment="1">
      <alignment vertical="center" wrapText="1"/>
    </xf>
    <xf numFmtId="164" fontId="11" fillId="3" borderId="22" xfId="1" applyFont="1" applyFill="1" applyBorder="1" applyAlignment="1">
      <alignment vertical="center" wrapText="1"/>
    </xf>
    <xf numFmtId="49" fontId="10" fillId="3" borderId="9" xfId="1" applyNumberFormat="1" applyFont="1" applyFill="1" applyBorder="1" applyAlignment="1">
      <alignment horizontal="center" vertical="center" wrapText="1"/>
    </xf>
    <xf numFmtId="49" fontId="10" fillId="3" borderId="10" xfId="1" applyNumberFormat="1" applyFont="1" applyFill="1" applyBorder="1" applyAlignment="1">
      <alignment horizontal="center" vertical="center" wrapText="1"/>
    </xf>
    <xf numFmtId="49" fontId="10" fillId="3" borderId="19" xfId="1" applyNumberFormat="1" applyFont="1" applyFill="1" applyBorder="1" applyAlignment="1">
      <alignment horizontal="center" vertical="center" wrapText="1"/>
    </xf>
    <xf numFmtId="49" fontId="10" fillId="3" borderId="15" xfId="1" applyNumberFormat="1" applyFont="1" applyFill="1" applyBorder="1" applyAlignment="1">
      <alignment horizontal="center" vertical="center" wrapText="1"/>
    </xf>
    <xf numFmtId="49" fontId="10" fillId="3" borderId="24" xfId="1" applyNumberFormat="1" applyFont="1" applyFill="1" applyBorder="1" applyAlignment="1">
      <alignment horizontal="center" vertical="center" wrapText="1"/>
    </xf>
  </cellXfs>
  <cellStyles count="36">
    <cellStyle name="_x0005__x001c_" xfId="2"/>
    <cellStyle name="_x0005__x001c_ 2" xfId="3"/>
    <cellStyle name="Нейтральный 2" xfId="4"/>
    <cellStyle name="Обычный" xfId="0" builtinId="0"/>
    <cellStyle name="Обычный 10" xfId="5"/>
    <cellStyle name="Обычный 11" xfId="33"/>
    <cellStyle name="Обычный 12" xfId="6"/>
    <cellStyle name="Обычный 13" xfId="7"/>
    <cellStyle name="Обычный 14" xfId="34"/>
    <cellStyle name="Обычный 18" xfId="8"/>
    <cellStyle name="Обычный 19" xfId="9"/>
    <cellStyle name="Обычный 2" xfId="10"/>
    <cellStyle name="Обычный 2 2" xfId="11"/>
    <cellStyle name="Обычный 2 3" xfId="12"/>
    <cellStyle name="Обычный 24" xfId="13"/>
    <cellStyle name="Обычный 3" xfId="14"/>
    <cellStyle name="Обычный 36" xfId="15"/>
    <cellStyle name="Обычный 38" xfId="16"/>
    <cellStyle name="Обычный 39" xfId="17"/>
    <cellStyle name="Обычный 4" xfId="18"/>
    <cellStyle name="Обычный 40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" xfId="1" builtinId="3"/>
    <cellStyle name="Финансовый 2" xfId="26"/>
    <cellStyle name="Финансовый 2 2" xfId="27"/>
    <cellStyle name="Финансовый 3" xfId="28"/>
    <cellStyle name="Финансовый 4" xfId="29"/>
    <cellStyle name="Финансовый 5" xfId="30"/>
    <cellStyle name="Финансовый 6" xfId="31"/>
    <cellStyle name="Финансовый 7" xfId="32"/>
    <cellStyle name="Финансовый 8" xfId="35"/>
  </cellStyles>
  <dxfs count="0"/>
  <tableStyles count="0" defaultTableStyle="TableStyleMedium9" defaultPivotStyle="PivotStyleLight16"/>
  <colors>
    <mruColors>
      <color rgb="FFFFFF66"/>
      <color rgb="FF66FF66"/>
      <color rgb="FFFF7C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4.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nom2/Desktop/&#1056;&#1077;&#1072;&#1083;&#1080;&#1079;&#1072;&#1094;&#1080;&#1103;%208%20&#1084;&#1077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С"/>
      <sheetName val="ОТВОД"/>
      <sheetName val="ОЧИСТКА"/>
      <sheetName val="ЦЭС"/>
      <sheetName val="СВОД"/>
      <sheetName val="не входящие"/>
    </sheetNames>
    <sheetDataSet>
      <sheetData sheetId="0" refreshError="1">
        <row r="128">
          <cell r="D128">
            <v>720.05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_1"/>
    </sheetNames>
    <sheetDataSet>
      <sheetData sheetId="0" refreshError="1">
        <row r="15">
          <cell r="T15">
            <v>11326.611730000001</v>
          </cell>
        </row>
        <row r="16">
          <cell r="T16">
            <v>118801.53587000001</v>
          </cell>
          <cell r="U16">
            <v>513.08450000000005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F0"/>
  </sheetPr>
  <dimension ref="A1:T149"/>
  <sheetViews>
    <sheetView tabSelected="1" view="pageBreakPreview" topLeftCell="A107" zoomScale="70" zoomScaleSheetLayoutView="70" workbookViewId="0">
      <selection activeCell="J33" sqref="J33"/>
    </sheetView>
  </sheetViews>
  <sheetFormatPr defaultColWidth="9.33203125" defaultRowHeight="18"/>
  <cols>
    <col min="1" max="1" width="8.6640625" style="69" customWidth="1"/>
    <col min="2" max="2" width="58.6640625" style="69" customWidth="1"/>
    <col min="3" max="3" width="17.109375" style="69" bestFit="1" customWidth="1"/>
    <col min="4" max="4" width="22.5546875" style="4" hidden="1" customWidth="1"/>
    <col min="5" max="5" width="24.33203125" style="45" hidden="1" customWidth="1"/>
    <col min="6" max="6" width="20.44140625" style="4" customWidth="1"/>
    <col min="7" max="7" width="20.109375" style="4" customWidth="1"/>
    <col min="8" max="8" width="19.33203125" style="4" customWidth="1"/>
    <col min="9" max="9" width="22.33203125" style="4" customWidth="1"/>
    <col min="10" max="10" width="67.88671875" style="4" customWidth="1"/>
    <col min="11" max="11" width="10.21875" style="4" customWidth="1"/>
    <col min="12" max="12" width="16.109375" style="4" customWidth="1"/>
    <col min="13" max="13" width="15.44140625" style="2" hidden="1" customWidth="1"/>
    <col min="14" max="14" width="14.6640625" style="2" hidden="1" customWidth="1"/>
    <col min="15" max="15" width="14.33203125" style="2" hidden="1" customWidth="1"/>
    <col min="16" max="16" width="16.6640625" style="37" hidden="1" customWidth="1"/>
    <col min="17" max="17" width="17.109375" style="69" hidden="1" customWidth="1"/>
    <col min="18" max="18" width="0" style="69" hidden="1" customWidth="1"/>
    <col min="19" max="20" width="15.6640625" style="69" hidden="1" customWidth="1"/>
    <col min="21" max="16384" width="9.33203125" style="69"/>
  </cols>
  <sheetData>
    <row r="1" spans="1:19" hidden="1">
      <c r="A1" s="1"/>
    </row>
    <row r="2" spans="1:19" hidden="1">
      <c r="A2" s="3"/>
    </row>
    <row r="3" spans="1:19" hidden="1">
      <c r="A3" s="68"/>
    </row>
    <row r="4" spans="1:19" hidden="1">
      <c r="A4" s="68"/>
    </row>
    <row r="5" spans="1:19" hidden="1">
      <c r="A5" s="68"/>
    </row>
    <row r="6" spans="1:19" hidden="1">
      <c r="A6" s="68"/>
    </row>
    <row r="7" spans="1:19" hidden="1">
      <c r="A7" s="68"/>
      <c r="C7" s="3"/>
    </row>
    <row r="8" spans="1:19">
      <c r="A8" s="94" t="s">
        <v>120</v>
      </c>
      <c r="B8" s="94"/>
      <c r="C8" s="94"/>
      <c r="D8" s="94"/>
      <c r="E8" s="18"/>
      <c r="G8" s="30"/>
      <c r="H8" s="17" t="s">
        <v>119</v>
      </c>
      <c r="I8" s="17"/>
      <c r="J8" s="30"/>
      <c r="K8" s="30"/>
      <c r="L8" s="30"/>
      <c r="M8" s="71"/>
      <c r="N8" s="71"/>
      <c r="O8" s="71"/>
    </row>
    <row r="9" spans="1:19" ht="24.45" customHeight="1">
      <c r="A9" s="73"/>
      <c r="B9" s="73"/>
      <c r="C9" s="96" t="s">
        <v>121</v>
      </c>
      <c r="D9" s="96"/>
      <c r="E9" s="96"/>
      <c r="F9" s="96"/>
      <c r="G9" s="96"/>
      <c r="H9" s="96"/>
      <c r="I9" s="72"/>
      <c r="J9" s="72"/>
      <c r="K9" s="72"/>
      <c r="L9" s="72"/>
      <c r="M9" s="72"/>
      <c r="N9" s="72"/>
      <c r="O9" s="72"/>
    </row>
    <row r="10" spans="1:19" ht="18.75" customHeight="1">
      <c r="A10" s="95"/>
      <c r="B10" s="95"/>
      <c r="C10" s="95"/>
      <c r="D10" s="95"/>
      <c r="E10" s="96" t="s">
        <v>118</v>
      </c>
      <c r="F10" s="96"/>
      <c r="G10" s="96"/>
      <c r="H10" s="96"/>
      <c r="I10" s="72"/>
      <c r="J10" s="72"/>
      <c r="K10" s="72"/>
      <c r="L10" s="72"/>
    </row>
    <row r="11" spans="1:19" ht="33" customHeight="1">
      <c r="A11" s="97" t="s">
        <v>122</v>
      </c>
      <c r="B11" s="97"/>
      <c r="C11" s="97"/>
      <c r="D11" s="97"/>
      <c r="E11" s="97"/>
      <c r="F11" s="97"/>
      <c r="G11" s="97"/>
      <c r="H11" s="97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29"/>
    </row>
    <row r="12" spans="1:19" ht="4.2" customHeight="1" thickBot="1">
      <c r="A12" s="98"/>
      <c r="B12" s="98"/>
      <c r="C12" s="98"/>
      <c r="D12" s="98"/>
      <c r="E12" s="46"/>
      <c r="F12" s="5"/>
      <c r="G12" s="5"/>
      <c r="H12" s="5"/>
      <c r="I12" s="5"/>
      <c r="J12" s="5"/>
      <c r="K12" s="5"/>
      <c r="L12" s="5"/>
    </row>
    <row r="13" spans="1:19" ht="2.25" hidden="1" customHeight="1" thickBot="1">
      <c r="A13" s="98"/>
      <c r="B13" s="98"/>
      <c r="C13" s="98"/>
      <c r="D13" s="98"/>
      <c r="E13" s="46"/>
    </row>
    <row r="14" spans="1:19" ht="13.2" hidden="1" customHeight="1" thickBot="1">
      <c r="A14" s="102"/>
      <c r="B14" s="102"/>
      <c r="C14" s="102"/>
      <c r="D14" s="102"/>
      <c r="E14" s="46"/>
    </row>
    <row r="15" spans="1:19" ht="105" thickBot="1">
      <c r="A15" s="105" t="s">
        <v>123</v>
      </c>
      <c r="B15" s="6" t="s">
        <v>124</v>
      </c>
      <c r="C15" s="6" t="s">
        <v>125</v>
      </c>
      <c r="D15" s="6" t="s">
        <v>112</v>
      </c>
      <c r="E15" s="106" t="s">
        <v>116</v>
      </c>
      <c r="F15" s="107" t="s">
        <v>126</v>
      </c>
      <c r="G15" s="6" t="s">
        <v>127</v>
      </c>
      <c r="H15" s="108" t="s">
        <v>128</v>
      </c>
      <c r="I15" s="108" t="s">
        <v>129</v>
      </c>
      <c r="J15" s="19"/>
      <c r="K15" s="19"/>
      <c r="L15" s="19"/>
      <c r="M15" s="19"/>
      <c r="N15" s="19"/>
      <c r="O15" s="19"/>
    </row>
    <row r="16" spans="1:19" s="70" customFormat="1" ht="23.7" customHeight="1" thickBot="1">
      <c r="A16" s="151">
        <v>1</v>
      </c>
      <c r="B16" s="152">
        <v>2</v>
      </c>
      <c r="C16" s="152">
        <v>3</v>
      </c>
      <c r="D16" s="152">
        <v>4</v>
      </c>
      <c r="E16" s="152">
        <v>5</v>
      </c>
      <c r="F16" s="153">
        <v>4</v>
      </c>
      <c r="G16" s="153">
        <v>5</v>
      </c>
      <c r="H16" s="154">
        <v>6</v>
      </c>
      <c r="I16" s="155">
        <v>7</v>
      </c>
      <c r="P16" s="37"/>
    </row>
    <row r="17" spans="1:17" s="70" customFormat="1" ht="48" customHeight="1">
      <c r="A17" s="109" t="s">
        <v>5</v>
      </c>
      <c r="B17" s="110" t="s">
        <v>130</v>
      </c>
      <c r="C17" s="111" t="s">
        <v>214</v>
      </c>
      <c r="D17" s="62">
        <v>148082.29399999999</v>
      </c>
      <c r="E17" s="62" t="e">
        <f>E18+E44+E49+E50+E51</f>
        <v>#REF!</v>
      </c>
      <c r="F17" s="66">
        <v>168295.18807930863</v>
      </c>
      <c r="G17" s="66">
        <v>177099.07997999998</v>
      </c>
      <c r="H17" s="61">
        <v>5.2312202156026828</v>
      </c>
      <c r="I17" s="104" t="s">
        <v>218</v>
      </c>
      <c r="J17" s="44"/>
      <c r="K17" s="44"/>
      <c r="L17" s="44"/>
      <c r="M17" s="19"/>
      <c r="N17" s="50"/>
      <c r="O17" s="19"/>
      <c r="P17" s="37"/>
      <c r="Q17" s="51"/>
    </row>
    <row r="18" spans="1:17" s="70" customFormat="1" ht="34.799999999999997">
      <c r="A18" s="112" t="s">
        <v>0</v>
      </c>
      <c r="B18" s="113" t="s">
        <v>131</v>
      </c>
      <c r="C18" s="114" t="s">
        <v>214</v>
      </c>
      <c r="D18" s="28">
        <v>60490.95</v>
      </c>
      <c r="E18" s="28" t="e">
        <f>E19+E21+E22+E32</f>
        <v>#REF!</v>
      </c>
      <c r="F18" s="47">
        <v>73056.04388533243</v>
      </c>
      <c r="G18" s="47">
        <v>78149.711750000002</v>
      </c>
      <c r="H18" s="57">
        <v>6.9722744262781449</v>
      </c>
      <c r="I18" s="103"/>
      <c r="J18" s="44"/>
      <c r="K18" s="44"/>
      <c r="L18" s="44"/>
      <c r="M18" s="19"/>
      <c r="N18" s="19"/>
      <c r="O18" s="19"/>
      <c r="P18" s="37"/>
      <c r="Q18" s="51"/>
    </row>
    <row r="19" spans="1:17">
      <c r="A19" s="115" t="s">
        <v>6</v>
      </c>
      <c r="B19" s="116" t="s">
        <v>132</v>
      </c>
      <c r="C19" s="7" t="s">
        <v>214</v>
      </c>
      <c r="D19" s="32">
        <v>1329.66</v>
      </c>
      <c r="E19" s="32" t="e">
        <f>#REF!</f>
        <v>#REF!</v>
      </c>
      <c r="F19" s="74">
        <v>936.75541999999996</v>
      </c>
      <c r="G19" s="27">
        <v>1831.3860699999998</v>
      </c>
      <c r="H19" s="58">
        <v>95.503119693718972</v>
      </c>
      <c r="I19" s="103"/>
      <c r="J19" s="22"/>
      <c r="K19" s="22"/>
      <c r="L19" s="22"/>
      <c r="M19" s="19"/>
      <c r="N19" s="19"/>
      <c r="O19" s="19"/>
      <c r="Q19" s="51"/>
    </row>
    <row r="20" spans="1:17" ht="18" hidden="1" customHeight="1">
      <c r="A20" s="117"/>
      <c r="B20" s="118" t="s">
        <v>7</v>
      </c>
      <c r="C20" s="7" t="s">
        <v>214</v>
      </c>
      <c r="D20" s="27"/>
      <c r="E20" s="27"/>
      <c r="F20" s="52"/>
      <c r="G20" s="27"/>
      <c r="H20" s="58" t="e">
        <v>#DIV/0!</v>
      </c>
      <c r="I20" s="103"/>
      <c r="J20" s="22"/>
      <c r="K20" s="22"/>
      <c r="L20" s="22"/>
      <c r="M20" s="19"/>
      <c r="N20" s="19"/>
      <c r="O20" s="19"/>
      <c r="Q20" s="51"/>
    </row>
    <row r="21" spans="1:17">
      <c r="A21" s="117" t="s">
        <v>33</v>
      </c>
      <c r="B21" s="118" t="s">
        <v>133</v>
      </c>
      <c r="C21" s="7" t="s">
        <v>214</v>
      </c>
      <c r="D21" s="27">
        <v>1256.32</v>
      </c>
      <c r="E21" s="27" t="e">
        <f>#REF!</f>
        <v>#REF!</v>
      </c>
      <c r="F21" s="52">
        <v>935.80630874999997</v>
      </c>
      <c r="G21" s="27">
        <v>1181.7326200000002</v>
      </c>
      <c r="H21" s="58">
        <v>26.279616727364818</v>
      </c>
      <c r="I21" s="103"/>
      <c r="J21" s="22"/>
      <c r="K21" s="22"/>
      <c r="L21" s="22"/>
      <c r="M21" s="19"/>
      <c r="N21" s="19"/>
      <c r="O21" s="19"/>
      <c r="Q21" s="51"/>
    </row>
    <row r="22" spans="1:17" s="70" customFormat="1" ht="17.399999999999999">
      <c r="A22" s="112" t="s">
        <v>34</v>
      </c>
      <c r="B22" s="113" t="s">
        <v>134</v>
      </c>
      <c r="C22" s="119" t="s">
        <v>214</v>
      </c>
      <c r="D22" s="28">
        <v>710.22</v>
      </c>
      <c r="E22" s="28" t="e">
        <f>E23+E26+E29</f>
        <v>#REF!</v>
      </c>
      <c r="F22" s="47">
        <v>536.90740000000017</v>
      </c>
      <c r="G22" s="47">
        <v>943.89222999999993</v>
      </c>
      <c r="H22" s="57">
        <v>75.801680140746726</v>
      </c>
      <c r="I22" s="103"/>
      <c r="J22" s="44"/>
      <c r="K22" s="44"/>
      <c r="L22" s="44"/>
      <c r="M22" s="19"/>
      <c r="N22" s="19"/>
      <c r="O22" s="19"/>
      <c r="P22" s="37"/>
      <c r="Q22" s="51"/>
    </row>
    <row r="23" spans="1:17" s="63" customFormat="1">
      <c r="A23" s="120" t="s">
        <v>35</v>
      </c>
      <c r="B23" s="121" t="s">
        <v>135</v>
      </c>
      <c r="C23" s="122" t="s">
        <v>214</v>
      </c>
      <c r="D23" s="75">
        <v>470.04</v>
      </c>
      <c r="E23" s="75" t="e">
        <f>#REF!</f>
        <v>#REF!</v>
      </c>
      <c r="F23" s="75">
        <v>376.15026000000012</v>
      </c>
      <c r="G23" s="33">
        <v>691.08293999999989</v>
      </c>
      <c r="H23" s="76">
        <v>83.725232570622083</v>
      </c>
      <c r="I23" s="103"/>
      <c r="J23" s="53"/>
      <c r="K23" s="53"/>
      <c r="L23" s="53"/>
      <c r="M23" s="56"/>
      <c r="N23" s="56"/>
      <c r="O23" s="56"/>
      <c r="P23" s="77"/>
      <c r="Q23" s="78"/>
    </row>
    <row r="24" spans="1:17" s="63" customFormat="1">
      <c r="A24" s="120"/>
      <c r="B24" s="123" t="s">
        <v>136</v>
      </c>
      <c r="C24" s="122" t="s">
        <v>9</v>
      </c>
      <c r="D24" s="75">
        <v>2400</v>
      </c>
      <c r="E24" s="75">
        <v>1963.711</v>
      </c>
      <c r="F24" s="75">
        <v>1963.711</v>
      </c>
      <c r="G24" s="33">
        <v>3492.9189999999999</v>
      </c>
      <c r="H24" s="76">
        <v>77.873373424093444</v>
      </c>
      <c r="I24" s="103"/>
      <c r="J24" s="53"/>
      <c r="K24" s="53"/>
      <c r="L24" s="53"/>
      <c r="M24" s="56"/>
      <c r="N24" s="56"/>
      <c r="O24" s="56"/>
      <c r="P24" s="77"/>
      <c r="Q24" s="78"/>
    </row>
    <row r="25" spans="1:17" s="83" customFormat="1">
      <c r="A25" s="124"/>
      <c r="B25" s="125" t="s">
        <v>137</v>
      </c>
      <c r="C25" s="126" t="s">
        <v>107</v>
      </c>
      <c r="D25" s="79">
        <f>D23/D24*1000</f>
        <v>195.85</v>
      </c>
      <c r="E25" s="79" t="e">
        <f>E23/E24*1000</f>
        <v>#REF!</v>
      </c>
      <c r="F25" s="79">
        <v>191.55072207672112</v>
      </c>
      <c r="G25" s="34">
        <v>197.85255254988735</v>
      </c>
      <c r="H25" s="80">
        <v>3.2899017058480124</v>
      </c>
      <c r="I25" s="103"/>
      <c r="J25" s="54"/>
      <c r="K25" s="54"/>
      <c r="L25" s="54"/>
      <c r="M25" s="21"/>
      <c r="N25" s="21"/>
      <c r="O25" s="21"/>
      <c r="P25" s="81"/>
      <c r="Q25" s="82"/>
    </row>
    <row r="26" spans="1:17" s="63" customFormat="1">
      <c r="A26" s="120" t="s">
        <v>36</v>
      </c>
      <c r="B26" s="121" t="s">
        <v>138</v>
      </c>
      <c r="C26" s="122" t="s">
        <v>214</v>
      </c>
      <c r="D26" s="75">
        <v>197.28</v>
      </c>
      <c r="E26" s="75" t="e">
        <f>#REF!</f>
        <v>#REF!</v>
      </c>
      <c r="F26" s="75">
        <v>135.98035000000004</v>
      </c>
      <c r="G26" s="33">
        <v>210.71107000000003</v>
      </c>
      <c r="H26" s="76">
        <v>54.956999301737319</v>
      </c>
      <c r="I26" s="103"/>
      <c r="J26" s="53"/>
      <c r="K26" s="53"/>
      <c r="L26" s="53"/>
      <c r="M26" s="56"/>
      <c r="N26" s="56"/>
      <c r="O26" s="56"/>
      <c r="P26" s="77"/>
      <c r="Q26" s="78"/>
    </row>
    <row r="27" spans="1:17" s="63" customFormat="1">
      <c r="A27" s="120"/>
      <c r="B27" s="123" t="s">
        <v>136</v>
      </c>
      <c r="C27" s="122" t="s">
        <v>9</v>
      </c>
      <c r="D27" s="75">
        <v>700</v>
      </c>
      <c r="E27" s="75">
        <v>500</v>
      </c>
      <c r="F27" s="75">
        <v>500</v>
      </c>
      <c r="G27" s="33">
        <v>760</v>
      </c>
      <c r="H27" s="76">
        <v>52</v>
      </c>
      <c r="I27" s="103"/>
      <c r="J27" s="53"/>
      <c r="K27" s="53"/>
      <c r="L27" s="53"/>
      <c r="M27" s="56"/>
      <c r="N27" s="56"/>
      <c r="O27" s="56"/>
      <c r="P27" s="77"/>
      <c r="Q27" s="78"/>
    </row>
    <row r="28" spans="1:17" s="83" customFormat="1">
      <c r="A28" s="124"/>
      <c r="B28" s="125" t="s">
        <v>137</v>
      </c>
      <c r="C28" s="126" t="s">
        <v>107</v>
      </c>
      <c r="D28" s="79">
        <f>D26/D27*1000</f>
        <v>281.82857142857142</v>
      </c>
      <c r="E28" s="79" t="e">
        <f>E26/E27*1000</f>
        <v>#REF!</v>
      </c>
      <c r="F28" s="79">
        <v>271.96070000000009</v>
      </c>
      <c r="G28" s="34">
        <v>277.25140789473693</v>
      </c>
      <c r="H28" s="80">
        <v>1.9453942774587796</v>
      </c>
      <c r="I28" s="103"/>
      <c r="J28" s="54"/>
      <c r="K28" s="54"/>
      <c r="L28" s="54"/>
      <c r="M28" s="21"/>
      <c r="N28" s="21"/>
      <c r="O28" s="21"/>
      <c r="P28" s="81"/>
      <c r="Q28" s="82"/>
    </row>
    <row r="29" spans="1:17" s="63" customFormat="1" ht="21" customHeight="1">
      <c r="A29" s="120" t="s">
        <v>37</v>
      </c>
      <c r="B29" s="121" t="s">
        <v>139</v>
      </c>
      <c r="C29" s="122" t="s">
        <v>214</v>
      </c>
      <c r="D29" s="75">
        <v>42.9</v>
      </c>
      <c r="E29" s="75" t="e">
        <f>#REF!</f>
        <v>#REF!</v>
      </c>
      <c r="F29" s="75">
        <v>24.776789999999998</v>
      </c>
      <c r="G29" s="33">
        <v>42.098219999999998</v>
      </c>
      <c r="H29" s="76">
        <v>69.909903583151817</v>
      </c>
      <c r="I29" s="103"/>
      <c r="J29" s="53"/>
      <c r="K29" s="53"/>
      <c r="L29" s="53"/>
      <c r="M29" s="56"/>
      <c r="N29" s="56"/>
      <c r="O29" s="56"/>
      <c r="P29" s="77"/>
      <c r="Q29" s="78"/>
    </row>
    <row r="30" spans="1:17" s="63" customFormat="1" ht="17.55" customHeight="1">
      <c r="A30" s="120"/>
      <c r="B30" s="123" t="s">
        <v>136</v>
      </c>
      <c r="C30" s="122" t="s">
        <v>9</v>
      </c>
      <c r="D30" s="75">
        <v>30</v>
      </c>
      <c r="E30" s="75">
        <v>44</v>
      </c>
      <c r="F30" s="75">
        <v>44</v>
      </c>
      <c r="G30" s="33">
        <v>75.56</v>
      </c>
      <c r="H30" s="76">
        <v>71.727272727272734</v>
      </c>
      <c r="I30" s="103"/>
      <c r="J30" s="54"/>
      <c r="K30" s="54"/>
      <c r="L30" s="54"/>
      <c r="M30" s="56"/>
      <c r="N30" s="56"/>
      <c r="O30" s="56"/>
      <c r="P30" s="77"/>
      <c r="Q30" s="78"/>
    </row>
    <row r="31" spans="1:17" s="83" customFormat="1">
      <c r="A31" s="124"/>
      <c r="B31" s="125" t="s">
        <v>137</v>
      </c>
      <c r="C31" s="126" t="s">
        <v>108</v>
      </c>
      <c r="D31" s="79">
        <f>D29/D30*1000</f>
        <v>1430</v>
      </c>
      <c r="E31" s="79" t="e">
        <f>E29/E30*1000</f>
        <v>#REF!</v>
      </c>
      <c r="F31" s="79">
        <v>563.10886363636359</v>
      </c>
      <c r="G31" s="34">
        <v>557.14955002646889</v>
      </c>
      <c r="H31" s="80">
        <v>-1.0582880140460775</v>
      </c>
      <c r="I31" s="103"/>
      <c r="J31" s="54"/>
      <c r="K31" s="54"/>
      <c r="L31" s="54"/>
      <c r="M31" s="21"/>
      <c r="N31" s="21"/>
      <c r="O31" s="21"/>
      <c r="P31" s="81"/>
      <c r="Q31" s="82"/>
    </row>
    <row r="32" spans="1:17" s="70" customFormat="1" ht="18.45" customHeight="1">
      <c r="A32" s="112" t="s">
        <v>38</v>
      </c>
      <c r="B32" s="113" t="s">
        <v>140</v>
      </c>
      <c r="C32" s="114" t="s">
        <v>106</v>
      </c>
      <c r="D32" s="28">
        <v>56970.97</v>
      </c>
      <c r="E32" s="28" t="e">
        <f>E33+E41</f>
        <v>#REF!</v>
      </c>
      <c r="F32" s="47">
        <v>70646.574756582428</v>
      </c>
      <c r="G32" s="47">
        <v>74192.700830000002</v>
      </c>
      <c r="H32" s="57">
        <v>5.0195300842765445</v>
      </c>
      <c r="I32" s="103"/>
      <c r="J32" s="44"/>
      <c r="K32" s="44"/>
      <c r="L32" s="44"/>
      <c r="M32" s="19"/>
      <c r="N32" s="19"/>
      <c r="O32" s="19"/>
      <c r="P32" s="37"/>
      <c r="Q32" s="51"/>
    </row>
    <row r="33" spans="1:17" s="63" customFormat="1" ht="19.2" customHeight="1">
      <c r="A33" s="120" t="s">
        <v>39</v>
      </c>
      <c r="B33" s="121" t="s">
        <v>141</v>
      </c>
      <c r="C33" s="122" t="s">
        <v>214</v>
      </c>
      <c r="D33" s="33">
        <v>56747.199999999997</v>
      </c>
      <c r="E33" s="33" t="e">
        <f>#REF!</f>
        <v>#REF!</v>
      </c>
      <c r="F33" s="75">
        <v>70419.208119999996</v>
      </c>
      <c r="G33" s="33">
        <v>73953.563200000004</v>
      </c>
      <c r="H33" s="76">
        <v>5.0190213357372366</v>
      </c>
      <c r="I33" s="103"/>
      <c r="J33" s="53"/>
      <c r="K33" s="53"/>
      <c r="L33" s="53"/>
      <c r="M33" s="23"/>
      <c r="N33" s="23"/>
      <c r="O33" s="23"/>
      <c r="P33" s="77"/>
      <c r="Q33" s="78"/>
    </row>
    <row r="34" spans="1:17" s="63" customFormat="1">
      <c r="A34" s="127" t="s">
        <v>41</v>
      </c>
      <c r="B34" s="123" t="s">
        <v>136</v>
      </c>
      <c r="C34" s="122" t="s">
        <v>40</v>
      </c>
      <c r="D34" s="33">
        <v>1365.06</v>
      </c>
      <c r="E34" s="33">
        <f>1182564/1000</f>
        <v>1182.5640000000001</v>
      </c>
      <c r="F34" s="75">
        <v>1702.4780000000001</v>
      </c>
      <c r="G34" s="33">
        <v>1777.2950000000001</v>
      </c>
      <c r="H34" s="76">
        <v>4.3945942326420671</v>
      </c>
      <c r="I34" s="103"/>
      <c r="J34" s="53"/>
      <c r="K34" s="53"/>
      <c r="L34" s="53"/>
      <c r="M34" s="23"/>
      <c r="N34" s="23"/>
      <c r="O34" s="23"/>
      <c r="P34" s="77"/>
      <c r="Q34" s="78"/>
    </row>
    <row r="35" spans="1:17" s="63" customFormat="1" ht="54" hidden="1" customHeight="1">
      <c r="A35" s="127"/>
      <c r="B35" s="121" t="s">
        <v>42</v>
      </c>
      <c r="C35" s="122" t="s">
        <v>109</v>
      </c>
      <c r="D35" s="33"/>
      <c r="E35" s="33"/>
      <c r="F35" s="75"/>
      <c r="G35" s="33"/>
      <c r="H35" s="76" t="e">
        <v>#DIV/0!</v>
      </c>
      <c r="I35" s="103"/>
      <c r="J35" s="53"/>
      <c r="K35" s="53"/>
      <c r="L35" s="53"/>
      <c r="M35" s="23"/>
      <c r="N35" s="23"/>
      <c r="O35" s="23"/>
      <c r="P35" s="77"/>
      <c r="Q35" s="78"/>
    </row>
    <row r="36" spans="1:17" s="63" customFormat="1" ht="18" hidden="1" customHeight="1">
      <c r="A36" s="128"/>
      <c r="B36" s="123" t="s">
        <v>86</v>
      </c>
      <c r="C36" s="122" t="s">
        <v>115</v>
      </c>
      <c r="D36" s="33"/>
      <c r="E36" s="33"/>
      <c r="F36" s="75"/>
      <c r="G36" s="33"/>
      <c r="H36" s="76" t="e">
        <v>#DIV/0!</v>
      </c>
      <c r="I36" s="103"/>
      <c r="J36" s="53"/>
      <c r="K36" s="53"/>
      <c r="L36" s="53"/>
      <c r="M36" s="23"/>
      <c r="N36" s="23"/>
      <c r="O36" s="23"/>
      <c r="P36" s="77"/>
      <c r="Q36" s="78"/>
    </row>
    <row r="37" spans="1:17" s="83" customFormat="1" ht="18" hidden="1" customHeight="1">
      <c r="A37" s="129"/>
      <c r="B37" s="130" t="s">
        <v>24</v>
      </c>
      <c r="C37" s="126" t="s">
        <v>114</v>
      </c>
      <c r="D37" s="34"/>
      <c r="E37" s="34"/>
      <c r="F37" s="79"/>
      <c r="G37" s="34"/>
      <c r="H37" s="76" t="e">
        <v>#DIV/0!</v>
      </c>
      <c r="I37" s="103"/>
      <c r="J37" s="54"/>
      <c r="K37" s="54"/>
      <c r="L37" s="54"/>
      <c r="M37" s="21"/>
      <c r="N37" s="21"/>
      <c r="O37" s="21"/>
      <c r="P37" s="81"/>
      <c r="Q37" s="78"/>
    </row>
    <row r="38" spans="1:17" s="63" customFormat="1" ht="36" hidden="1" customHeight="1">
      <c r="A38" s="120" t="s">
        <v>43</v>
      </c>
      <c r="B38" s="121" t="s">
        <v>44</v>
      </c>
      <c r="C38" s="122" t="s">
        <v>106</v>
      </c>
      <c r="D38" s="33"/>
      <c r="E38" s="33"/>
      <c r="F38" s="75"/>
      <c r="G38" s="33"/>
      <c r="H38" s="76" t="e">
        <v>#DIV/0!</v>
      </c>
      <c r="I38" s="103"/>
      <c r="J38" s="53"/>
      <c r="K38" s="53"/>
      <c r="L38" s="53"/>
      <c r="M38" s="23"/>
      <c r="N38" s="23"/>
      <c r="O38" s="23"/>
      <c r="P38" s="77"/>
      <c r="Q38" s="78"/>
    </row>
    <row r="39" spans="1:17" s="63" customFormat="1" ht="18" hidden="1" customHeight="1">
      <c r="A39" s="120"/>
      <c r="B39" s="123" t="s">
        <v>8</v>
      </c>
      <c r="C39" s="122" t="s">
        <v>40</v>
      </c>
      <c r="D39" s="33"/>
      <c r="E39" s="33"/>
      <c r="F39" s="75"/>
      <c r="G39" s="33"/>
      <c r="H39" s="76" t="e">
        <v>#DIV/0!</v>
      </c>
      <c r="I39" s="103"/>
      <c r="J39" s="53"/>
      <c r="K39" s="53"/>
      <c r="L39" s="53"/>
      <c r="M39" s="23"/>
      <c r="N39" s="23"/>
      <c r="O39" s="23"/>
      <c r="P39" s="77"/>
      <c r="Q39" s="78"/>
    </row>
    <row r="40" spans="1:17" s="83" customFormat="1" ht="24.45" customHeight="1">
      <c r="A40" s="124"/>
      <c r="B40" s="125" t="s">
        <v>142</v>
      </c>
      <c r="C40" s="126" t="s">
        <v>109</v>
      </c>
      <c r="D40" s="34">
        <f>D33/D34</f>
        <v>41.571212986974928</v>
      </c>
      <c r="E40" s="34" t="e">
        <f>E33/E34</f>
        <v>#REF!</v>
      </c>
      <c r="F40" s="79">
        <v>41.362771278101683</v>
      </c>
      <c r="G40" s="34">
        <v>41.610179064252137</v>
      </c>
      <c r="H40" s="80">
        <v>0.59814122338905484</v>
      </c>
      <c r="I40" s="103"/>
      <c r="J40" s="54"/>
      <c r="K40" s="54"/>
      <c r="L40" s="54"/>
      <c r="M40" s="21"/>
      <c r="N40" s="21"/>
      <c r="O40" s="21"/>
      <c r="P40" s="81"/>
      <c r="Q40" s="82"/>
    </row>
    <row r="41" spans="1:17" s="63" customFormat="1" ht="22.2" customHeight="1">
      <c r="A41" s="120" t="s">
        <v>43</v>
      </c>
      <c r="B41" s="121" t="s">
        <v>143</v>
      </c>
      <c r="C41" s="122" t="s">
        <v>214</v>
      </c>
      <c r="D41" s="33">
        <v>223.77</v>
      </c>
      <c r="E41" s="33" t="e">
        <f>#REF!</f>
        <v>#REF!</v>
      </c>
      <c r="F41" s="75">
        <v>227.36663658243077</v>
      </c>
      <c r="G41" s="33">
        <v>239.13763</v>
      </c>
      <c r="H41" s="76">
        <v>5.1770979218851698</v>
      </c>
      <c r="I41" s="103"/>
      <c r="J41" s="53"/>
      <c r="K41" s="53"/>
      <c r="L41" s="53"/>
      <c r="M41" s="23"/>
      <c r="N41" s="23"/>
      <c r="O41" s="23"/>
      <c r="P41" s="77"/>
      <c r="Q41" s="78"/>
    </row>
    <row r="42" spans="1:17" s="63" customFormat="1">
      <c r="A42" s="120"/>
      <c r="B42" s="123" t="s">
        <v>136</v>
      </c>
      <c r="C42" s="122" t="s">
        <v>215</v>
      </c>
      <c r="D42" s="33">
        <v>1.61</v>
      </c>
      <c r="E42" s="33">
        <f>831/1000</f>
        <v>0.83099999999999996</v>
      </c>
      <c r="F42" s="75">
        <v>1.25</v>
      </c>
      <c r="G42" s="33">
        <v>1.3129999999999999</v>
      </c>
      <c r="H42" s="76">
        <v>5.0399999999999956</v>
      </c>
      <c r="I42" s="103"/>
      <c r="J42" s="53"/>
      <c r="K42" s="53"/>
      <c r="L42" s="53"/>
      <c r="M42" s="23"/>
      <c r="N42" s="23"/>
      <c r="O42" s="23"/>
      <c r="P42" s="77"/>
      <c r="Q42" s="78"/>
    </row>
    <row r="43" spans="1:17" s="83" customFormat="1">
      <c r="A43" s="124"/>
      <c r="B43" s="125" t="s">
        <v>144</v>
      </c>
      <c r="C43" s="126" t="s">
        <v>110</v>
      </c>
      <c r="D43" s="34">
        <v>138.99</v>
      </c>
      <c r="E43" s="34" t="e">
        <f>E41/E42</f>
        <v>#REF!</v>
      </c>
      <c r="F43" s="79">
        <v>181.89330926594462</v>
      </c>
      <c r="G43" s="34">
        <v>182.13071591774562</v>
      </c>
      <c r="H43" s="80">
        <v>0.13051972761344685</v>
      </c>
      <c r="I43" s="103"/>
      <c r="J43" s="54"/>
      <c r="K43" s="54"/>
      <c r="L43" s="54"/>
      <c r="M43" s="21"/>
      <c r="N43" s="21"/>
      <c r="O43" s="21"/>
      <c r="P43" s="81"/>
      <c r="Q43" s="82"/>
    </row>
    <row r="44" spans="1:17" s="70" customFormat="1" ht="34.799999999999997">
      <c r="A44" s="112" t="s">
        <v>1</v>
      </c>
      <c r="B44" s="113" t="s">
        <v>145</v>
      </c>
      <c r="C44" s="114" t="s">
        <v>214</v>
      </c>
      <c r="D44" s="28">
        <v>67861.19</v>
      </c>
      <c r="E44" s="28" t="e">
        <f>E45+E46+E47+E48</f>
        <v>#REF!</v>
      </c>
      <c r="F44" s="47">
        <v>69068.746656000003</v>
      </c>
      <c r="G44" s="47">
        <v>70232.742279999991</v>
      </c>
      <c r="H44" s="57">
        <v>1.6852710963430693</v>
      </c>
      <c r="I44" s="103"/>
      <c r="J44" s="44"/>
      <c r="K44" s="44"/>
      <c r="L44" s="44"/>
      <c r="M44" s="19"/>
      <c r="N44" s="19"/>
      <c r="O44" s="19"/>
      <c r="P44" s="37"/>
      <c r="Q44" s="51"/>
    </row>
    <row r="45" spans="1:17" ht="21" customHeight="1">
      <c r="A45" s="117" t="s">
        <v>10</v>
      </c>
      <c r="B45" s="118" t="s">
        <v>146</v>
      </c>
      <c r="C45" s="8" t="s">
        <v>214</v>
      </c>
      <c r="D45" s="27">
        <v>58917.51</v>
      </c>
      <c r="E45" s="27">
        <f>P130*E127*8/1000</f>
        <v>0</v>
      </c>
      <c r="F45" s="52">
        <v>59965.919999999998</v>
      </c>
      <c r="G45" s="27">
        <v>61016.239999999991</v>
      </c>
      <c r="H45" s="58">
        <v>1.7515282013516886</v>
      </c>
      <c r="I45" s="103"/>
      <c r="J45" s="22"/>
      <c r="K45" s="22"/>
      <c r="L45" s="22"/>
      <c r="M45" s="9"/>
      <c r="N45" s="9"/>
      <c r="O45" s="9"/>
      <c r="Q45" s="51"/>
    </row>
    <row r="46" spans="1:17" ht="19.05" customHeight="1">
      <c r="A46" s="117" t="s">
        <v>11</v>
      </c>
      <c r="B46" s="118" t="s">
        <v>147</v>
      </c>
      <c r="C46" s="8" t="s">
        <v>214</v>
      </c>
      <c r="D46" s="27">
        <v>5703.21</v>
      </c>
      <c r="E46" s="27">
        <f>5338.79685-2000</f>
        <v>3338.7968499999997</v>
      </c>
      <c r="F46" s="52">
        <v>5804.7010559999999</v>
      </c>
      <c r="G46" s="27">
        <v>5884.4302800000005</v>
      </c>
      <c r="H46" s="58">
        <v>1.373528511301868</v>
      </c>
      <c r="I46" s="103"/>
      <c r="J46" s="22"/>
      <c r="K46" s="22"/>
      <c r="L46" s="22"/>
      <c r="M46" s="9"/>
      <c r="N46" s="9"/>
      <c r="O46" s="9"/>
      <c r="Q46" s="51"/>
    </row>
    <row r="47" spans="1:17">
      <c r="A47" s="117" t="s">
        <v>12</v>
      </c>
      <c r="B47" s="118" t="s">
        <v>148</v>
      </c>
      <c r="C47" s="8" t="s">
        <v>214</v>
      </c>
      <c r="D47" s="27">
        <v>1767.53</v>
      </c>
      <c r="E47" s="27" t="e">
        <f>#REF!</f>
        <v>#REF!</v>
      </c>
      <c r="F47" s="52">
        <v>1798.9775999999999</v>
      </c>
      <c r="G47" s="27">
        <v>1821.68</v>
      </c>
      <c r="H47" s="58">
        <v>1.2619612384278784</v>
      </c>
      <c r="I47" s="103"/>
      <c r="J47" s="22"/>
      <c r="K47" s="22"/>
      <c r="L47" s="22"/>
      <c r="M47" s="9"/>
      <c r="N47" s="9"/>
      <c r="O47" s="9"/>
      <c r="Q47" s="51"/>
    </row>
    <row r="48" spans="1:17">
      <c r="A48" s="131" t="s">
        <v>113</v>
      </c>
      <c r="B48" s="132" t="s">
        <v>149</v>
      </c>
      <c r="C48" s="8" t="s">
        <v>214</v>
      </c>
      <c r="D48" s="35">
        <v>1472.94</v>
      </c>
      <c r="E48" s="35" t="e">
        <f>#REF!</f>
        <v>#REF!</v>
      </c>
      <c r="F48" s="55">
        <v>1499.1480000000001</v>
      </c>
      <c r="G48" s="27">
        <v>1510.3920000000001</v>
      </c>
      <c r="H48" s="58">
        <v>0.7500260147763872</v>
      </c>
      <c r="I48" s="103"/>
      <c r="J48" s="22"/>
      <c r="K48" s="22"/>
      <c r="L48" s="22"/>
      <c r="M48" s="9"/>
      <c r="N48" s="9"/>
      <c r="O48" s="9"/>
      <c r="Q48" s="51"/>
    </row>
    <row r="49" spans="1:17" s="70" customFormat="1" ht="26.25" customHeight="1">
      <c r="A49" s="112" t="s">
        <v>2</v>
      </c>
      <c r="B49" s="113" t="s">
        <v>13</v>
      </c>
      <c r="C49" s="8" t="s">
        <v>214</v>
      </c>
      <c r="D49" s="28">
        <v>5457.08</v>
      </c>
      <c r="E49" s="28">
        <f>D49/12*8</f>
        <v>3638.0533333333333</v>
      </c>
      <c r="F49" s="47">
        <v>5457.08</v>
      </c>
      <c r="G49" s="47">
        <v>5457.0807999999997</v>
      </c>
      <c r="H49" s="57">
        <v>1.4659854717159792E-5</v>
      </c>
      <c r="I49" s="103"/>
      <c r="J49" s="44"/>
      <c r="K49" s="44"/>
      <c r="L49" s="44"/>
      <c r="M49" s="19"/>
      <c r="N49" s="19"/>
      <c r="O49" s="19"/>
      <c r="P49" s="40"/>
      <c r="Q49" s="51"/>
    </row>
    <row r="50" spans="1:17" s="70" customFormat="1" ht="37.049999999999997" customHeight="1">
      <c r="A50" s="112" t="s">
        <v>3</v>
      </c>
      <c r="B50" s="113" t="s">
        <v>150</v>
      </c>
      <c r="C50" s="114" t="s">
        <v>214</v>
      </c>
      <c r="D50" s="28">
        <v>5563.23</v>
      </c>
      <c r="E50" s="28" t="e">
        <f>#REF!</f>
        <v>#REF!</v>
      </c>
      <c r="F50" s="47">
        <v>10765.57</v>
      </c>
      <c r="G50" s="47">
        <v>11580.40193</v>
      </c>
      <c r="H50" s="57">
        <v>7.5688693678086745</v>
      </c>
      <c r="I50" s="103"/>
      <c r="J50" s="44"/>
      <c r="K50" s="44"/>
      <c r="L50" s="44"/>
      <c r="M50" s="19"/>
      <c r="N50" s="19"/>
      <c r="O50" s="19"/>
      <c r="P50" s="37"/>
      <c r="Q50" s="51"/>
    </row>
    <row r="51" spans="1:17" s="70" customFormat="1" ht="17.399999999999999">
      <c r="A51" s="112" t="s">
        <v>4</v>
      </c>
      <c r="B51" s="113" t="s">
        <v>151</v>
      </c>
      <c r="C51" s="114" t="s">
        <v>214</v>
      </c>
      <c r="D51" s="28">
        <v>8709.85</v>
      </c>
      <c r="E51" s="28" t="e">
        <f>E54+E61+E62+E63+E66+E67+E69+E70+E73+E75+E76+E82+E83+E85+E68+E86+E87+E64+E53</f>
        <v>#REF!</v>
      </c>
      <c r="F51" s="47">
        <v>9947.7475379761891</v>
      </c>
      <c r="G51" s="47">
        <v>11679.143220000002</v>
      </c>
      <c r="H51" s="57">
        <v>17.404901716836847</v>
      </c>
      <c r="I51" s="103"/>
      <c r="J51" s="44"/>
      <c r="K51" s="44"/>
      <c r="L51" s="44"/>
      <c r="M51" s="19"/>
      <c r="N51" s="19"/>
      <c r="O51" s="19"/>
      <c r="P51" s="37"/>
      <c r="Q51" s="51"/>
    </row>
    <row r="52" spans="1:17" ht="36" hidden="1" customHeight="1">
      <c r="A52" s="115"/>
      <c r="B52" s="116" t="s">
        <v>45</v>
      </c>
      <c r="C52" s="8" t="s">
        <v>214</v>
      </c>
      <c r="D52" s="32"/>
      <c r="E52" s="22"/>
      <c r="F52" s="22"/>
      <c r="G52" s="27"/>
      <c r="H52" s="58" t="e">
        <v>#DIV/0!</v>
      </c>
      <c r="I52" s="103"/>
      <c r="J52" s="22"/>
      <c r="K52" s="22"/>
      <c r="L52" s="22"/>
      <c r="M52" s="19"/>
      <c r="N52" s="19"/>
      <c r="O52" s="19"/>
      <c r="Q52" s="51"/>
    </row>
    <row r="53" spans="1:17">
      <c r="A53" s="117" t="s">
        <v>46</v>
      </c>
      <c r="B53" s="118" t="s">
        <v>152</v>
      </c>
      <c r="C53" s="8" t="s">
        <v>214</v>
      </c>
      <c r="D53" s="27">
        <v>3.67</v>
      </c>
      <c r="E53" s="27">
        <v>0</v>
      </c>
      <c r="F53" s="52">
        <v>0</v>
      </c>
      <c r="G53" s="27"/>
      <c r="H53" s="58"/>
      <c r="I53" s="103"/>
      <c r="J53" s="22"/>
      <c r="K53" s="22"/>
      <c r="L53" s="22"/>
      <c r="M53" s="19"/>
      <c r="N53" s="19"/>
      <c r="O53" s="19"/>
      <c r="Q53" s="51"/>
    </row>
    <row r="54" spans="1:17" s="70" customFormat="1" ht="36.450000000000003" customHeight="1">
      <c r="A54" s="112" t="s">
        <v>47</v>
      </c>
      <c r="B54" s="113" t="s">
        <v>153</v>
      </c>
      <c r="C54" s="8" t="s">
        <v>214</v>
      </c>
      <c r="D54" s="28">
        <v>1519.09</v>
      </c>
      <c r="E54" s="28" t="e">
        <f>E55+E56+E57+E58+E59+E60</f>
        <v>#REF!</v>
      </c>
      <c r="F54" s="47">
        <v>1094.64644</v>
      </c>
      <c r="G54" s="47">
        <v>1597.2217599999999</v>
      </c>
      <c r="H54" s="57">
        <v>45.912113869387809</v>
      </c>
      <c r="I54" s="103"/>
      <c r="J54" s="44"/>
      <c r="K54" s="44"/>
      <c r="L54" s="44"/>
      <c r="M54" s="19"/>
      <c r="N54" s="19"/>
      <c r="O54" s="19"/>
      <c r="P54" s="37"/>
      <c r="Q54" s="51"/>
    </row>
    <row r="55" spans="1:17" ht="21.45" customHeight="1">
      <c r="A55" s="117" t="s">
        <v>87</v>
      </c>
      <c r="B55" s="118" t="s">
        <v>154</v>
      </c>
      <c r="C55" s="8" t="s">
        <v>214</v>
      </c>
      <c r="D55" s="27">
        <v>52.043304173947341</v>
      </c>
      <c r="E55" s="27" t="e">
        <f>#REF!</f>
        <v>#REF!</v>
      </c>
      <c r="F55" s="52">
        <v>73.603620000000006</v>
      </c>
      <c r="G55" s="27">
        <v>73.599999999999994</v>
      </c>
      <c r="H55" s="58">
        <v>-4.9182363584999878E-3</v>
      </c>
      <c r="I55" s="103"/>
      <c r="J55" s="22"/>
      <c r="K55" s="22"/>
      <c r="L55" s="22"/>
      <c r="M55" s="48"/>
      <c r="N55" s="48"/>
      <c r="O55" s="48"/>
      <c r="Q55" s="51"/>
    </row>
    <row r="56" spans="1:17">
      <c r="A56" s="117" t="s">
        <v>88</v>
      </c>
      <c r="B56" s="118" t="s">
        <v>155</v>
      </c>
      <c r="C56" s="8" t="s">
        <v>214</v>
      </c>
      <c r="D56" s="27">
        <v>156.69646</v>
      </c>
      <c r="E56" s="27" t="e">
        <f>#REF!</f>
        <v>#REF!</v>
      </c>
      <c r="F56" s="52">
        <v>146.64977999999999</v>
      </c>
      <c r="G56" s="27">
        <v>207.30535999999998</v>
      </c>
      <c r="H56" s="58">
        <v>41.36083940937381</v>
      </c>
      <c r="I56" s="103"/>
      <c r="J56" s="22"/>
      <c r="K56" s="22"/>
      <c r="L56" s="22"/>
      <c r="M56" s="48"/>
      <c r="N56" s="48"/>
      <c r="O56" s="48"/>
      <c r="Q56" s="51"/>
    </row>
    <row r="57" spans="1:17" ht="17.25" customHeight="1">
      <c r="A57" s="117" t="s">
        <v>89</v>
      </c>
      <c r="B57" s="118" t="s">
        <v>156</v>
      </c>
      <c r="C57" s="8" t="s">
        <v>214</v>
      </c>
      <c r="D57" s="27">
        <v>909.41510000000005</v>
      </c>
      <c r="E57" s="27" t="e">
        <f>#REF!</f>
        <v>#REF!</v>
      </c>
      <c r="F57" s="52">
        <v>561.92178999999999</v>
      </c>
      <c r="G57" s="27">
        <v>930.68133999999998</v>
      </c>
      <c r="H57" s="58">
        <v>65.62471086946104</v>
      </c>
      <c r="I57" s="103"/>
      <c r="J57" s="22"/>
      <c r="K57" s="22"/>
      <c r="L57" s="22"/>
      <c r="M57" s="48"/>
      <c r="N57" s="48"/>
      <c r="O57" s="48"/>
      <c r="Q57" s="51"/>
    </row>
    <row r="58" spans="1:17">
      <c r="A58" s="117" t="s">
        <v>90</v>
      </c>
      <c r="B58" s="118" t="s">
        <v>158</v>
      </c>
      <c r="C58" s="8" t="s">
        <v>214</v>
      </c>
      <c r="D58" s="27">
        <v>179.77754999999999</v>
      </c>
      <c r="E58" s="27" t="e">
        <f>#REF!</f>
        <v>#REF!</v>
      </c>
      <c r="F58" s="52">
        <v>238.7</v>
      </c>
      <c r="G58" s="27">
        <v>238.7</v>
      </c>
      <c r="H58" s="58">
        <v>0</v>
      </c>
      <c r="I58" s="103"/>
      <c r="J58" s="22"/>
      <c r="K58" s="22"/>
      <c r="L58" s="22"/>
      <c r="M58" s="48"/>
      <c r="N58" s="48"/>
      <c r="O58" s="48"/>
      <c r="Q58" s="51"/>
    </row>
    <row r="59" spans="1:17">
      <c r="A59" s="117" t="s">
        <v>91</v>
      </c>
      <c r="B59" s="118" t="s">
        <v>159</v>
      </c>
      <c r="C59" s="8" t="s">
        <v>214</v>
      </c>
      <c r="D59" s="27">
        <v>128.53572</v>
      </c>
      <c r="E59" s="27" t="e">
        <f>#REF!</f>
        <v>#REF!</v>
      </c>
      <c r="F59" s="52">
        <v>31.556250000000002</v>
      </c>
      <c r="G59" s="27">
        <v>70.850039999999993</v>
      </c>
      <c r="H59" s="58">
        <v>124.5198336304218</v>
      </c>
      <c r="I59" s="103"/>
      <c r="J59" s="22"/>
      <c r="K59" s="22"/>
      <c r="L59" s="22"/>
      <c r="M59" s="48"/>
      <c r="N59" s="48"/>
      <c r="O59" s="48"/>
      <c r="Q59" s="51"/>
    </row>
    <row r="60" spans="1:17">
      <c r="A60" s="117" t="s">
        <v>92</v>
      </c>
      <c r="B60" s="118" t="s">
        <v>160</v>
      </c>
      <c r="C60" s="8" t="s">
        <v>214</v>
      </c>
      <c r="D60" s="27">
        <v>92.621189999999999</v>
      </c>
      <c r="E60" s="27" t="e">
        <f>#REF!</f>
        <v>#REF!</v>
      </c>
      <c r="F60" s="52">
        <v>42.215000000000003</v>
      </c>
      <c r="G60" s="27">
        <v>76.08502</v>
      </c>
      <c r="H60" s="58">
        <v>80.232192348691214</v>
      </c>
      <c r="I60" s="103"/>
      <c r="J60" s="22"/>
      <c r="K60" s="22"/>
      <c r="L60" s="22"/>
      <c r="M60" s="48"/>
      <c r="N60" s="48"/>
      <c r="O60" s="48"/>
      <c r="Q60" s="51"/>
    </row>
    <row r="61" spans="1:17" ht="19.95" customHeight="1">
      <c r="A61" s="117" t="s">
        <v>48</v>
      </c>
      <c r="B61" s="118" t="s">
        <v>161</v>
      </c>
      <c r="C61" s="8" t="s">
        <v>214</v>
      </c>
      <c r="D61" s="27">
        <v>412.8</v>
      </c>
      <c r="E61" s="27" t="e">
        <f>#REF!</f>
        <v>#REF!</v>
      </c>
      <c r="F61" s="52">
        <v>515.73199999999997</v>
      </c>
      <c r="G61" s="27">
        <v>515.73599999999999</v>
      </c>
      <c r="H61" s="58">
        <v>7.7559662770956622E-4</v>
      </c>
      <c r="I61" s="103"/>
      <c r="J61" s="22"/>
      <c r="K61" s="22"/>
      <c r="L61" s="22"/>
      <c r="M61" s="19"/>
      <c r="N61" s="19"/>
      <c r="O61" s="19"/>
      <c r="Q61" s="51"/>
    </row>
    <row r="62" spans="1:17" ht="19.95" customHeight="1">
      <c r="A62" s="117" t="s">
        <v>49</v>
      </c>
      <c r="B62" s="118" t="s">
        <v>162</v>
      </c>
      <c r="C62" s="8" t="s">
        <v>214</v>
      </c>
      <c r="D62" s="27">
        <v>42.3</v>
      </c>
      <c r="E62" s="27" t="e">
        <f>#REF!</f>
        <v>#REF!</v>
      </c>
      <c r="F62" s="52">
        <v>56.404800000000002</v>
      </c>
      <c r="G62" s="27">
        <v>56.404000000000003</v>
      </c>
      <c r="H62" s="58">
        <v>-1.4183190083080438E-3</v>
      </c>
      <c r="I62" s="103"/>
      <c r="J62" s="22"/>
      <c r="K62" s="22"/>
      <c r="L62" s="22"/>
      <c r="M62" s="19"/>
      <c r="N62" s="19"/>
      <c r="O62" s="19"/>
      <c r="Q62" s="51"/>
    </row>
    <row r="63" spans="1:17" ht="54">
      <c r="A63" s="117" t="s">
        <v>50</v>
      </c>
      <c r="B63" s="118" t="s">
        <v>163</v>
      </c>
      <c r="C63" s="8" t="s">
        <v>214</v>
      </c>
      <c r="D63" s="27">
        <v>1012.42</v>
      </c>
      <c r="E63" s="27">
        <f>'[10]1С'!$D$128</f>
        <v>720.05</v>
      </c>
      <c r="F63" s="52">
        <v>720.05</v>
      </c>
      <c r="G63" s="27">
        <v>1357.4290000000001</v>
      </c>
      <c r="H63" s="58">
        <v>88.51871397819599</v>
      </c>
      <c r="I63" s="103"/>
      <c r="J63" s="22"/>
      <c r="K63" s="22"/>
      <c r="L63" s="22"/>
      <c r="M63" s="19"/>
      <c r="N63" s="19"/>
      <c r="O63" s="19"/>
      <c r="Q63" s="51"/>
    </row>
    <row r="64" spans="1:17" ht="21" customHeight="1">
      <c r="A64" s="117" t="s">
        <v>51</v>
      </c>
      <c r="B64" s="118" t="s">
        <v>164</v>
      </c>
      <c r="C64" s="8" t="s">
        <v>214</v>
      </c>
      <c r="D64" s="27">
        <v>10.661</v>
      </c>
      <c r="E64" s="27">
        <v>0</v>
      </c>
      <c r="F64" s="52">
        <v>22.373999999999999</v>
      </c>
      <c r="G64" s="27">
        <v>22.37</v>
      </c>
      <c r="H64" s="58">
        <v>-1.7877893984078769E-2</v>
      </c>
      <c r="I64" s="103"/>
      <c r="J64" s="22"/>
      <c r="K64" s="22"/>
      <c r="L64" s="22"/>
      <c r="M64" s="19"/>
      <c r="N64" s="19"/>
      <c r="O64" s="19"/>
      <c r="Q64" s="51"/>
    </row>
    <row r="65" spans="1:17" ht="18" hidden="1" customHeight="1">
      <c r="A65" s="117"/>
      <c r="B65" s="118" t="s">
        <v>93</v>
      </c>
      <c r="C65" s="8" t="s">
        <v>214</v>
      </c>
      <c r="D65" s="27"/>
      <c r="E65" s="27"/>
      <c r="F65" s="52"/>
      <c r="G65" s="27"/>
      <c r="H65" s="58" t="e">
        <v>#DIV/0!</v>
      </c>
      <c r="I65" s="103"/>
      <c r="J65" s="22"/>
      <c r="K65" s="22"/>
      <c r="L65" s="22"/>
      <c r="M65" s="19"/>
      <c r="N65" s="19"/>
      <c r="O65" s="19"/>
      <c r="Q65" s="51"/>
    </row>
    <row r="66" spans="1:17" ht="54" customHeight="1">
      <c r="A66" s="117" t="s">
        <v>52</v>
      </c>
      <c r="B66" s="118" t="s">
        <v>165</v>
      </c>
      <c r="C66" s="8" t="s">
        <v>214</v>
      </c>
      <c r="D66" s="27">
        <v>559.11</v>
      </c>
      <c r="E66" s="27" t="e">
        <f>#REF!</f>
        <v>#REF!</v>
      </c>
      <c r="F66" s="52">
        <v>491.976</v>
      </c>
      <c r="G66" s="27">
        <v>491.97305999999998</v>
      </c>
      <c r="H66" s="58">
        <v>-5.975901263524443E-4</v>
      </c>
      <c r="I66" s="103"/>
      <c r="J66" s="22"/>
      <c r="K66" s="22"/>
      <c r="L66" s="22"/>
      <c r="M66" s="19"/>
      <c r="N66" s="19"/>
      <c r="O66" s="19"/>
      <c r="Q66" s="51"/>
    </row>
    <row r="67" spans="1:17" ht="36">
      <c r="A67" s="117" t="s">
        <v>53</v>
      </c>
      <c r="B67" s="118" t="s">
        <v>166</v>
      </c>
      <c r="C67" s="8" t="s">
        <v>214</v>
      </c>
      <c r="D67" s="27">
        <v>153.97999999999999</v>
      </c>
      <c r="E67" s="27" t="e">
        <f>#REF!</f>
        <v>#REF!</v>
      </c>
      <c r="F67" s="52">
        <v>153.97595999999999</v>
      </c>
      <c r="G67" s="27">
        <v>153.97595999999999</v>
      </c>
      <c r="H67" s="58">
        <v>0</v>
      </c>
      <c r="I67" s="103"/>
      <c r="J67" s="22"/>
      <c r="K67" s="22"/>
      <c r="L67" s="22"/>
      <c r="M67" s="19"/>
      <c r="N67" s="19"/>
      <c r="O67" s="19"/>
      <c r="Q67" s="51"/>
    </row>
    <row r="68" spans="1:17" ht="36">
      <c r="A68" s="117" t="s">
        <v>54</v>
      </c>
      <c r="B68" s="118" t="s">
        <v>167</v>
      </c>
      <c r="C68" s="8" t="s">
        <v>214</v>
      </c>
      <c r="D68" s="27">
        <v>24.01</v>
      </c>
      <c r="E68" s="27" t="e">
        <f>#REF!</f>
        <v>#REF!</v>
      </c>
      <c r="F68" s="52">
        <v>33.668999999999997</v>
      </c>
      <c r="G68" s="27">
        <v>33.671080000000003</v>
      </c>
      <c r="H68" s="58">
        <v>6.1777896581618735E-3</v>
      </c>
      <c r="I68" s="103"/>
      <c r="J68" s="22"/>
      <c r="K68" s="22"/>
      <c r="L68" s="22"/>
      <c r="M68" s="19"/>
      <c r="N68" s="19"/>
      <c r="O68" s="19"/>
      <c r="Q68" s="51"/>
    </row>
    <row r="69" spans="1:17" ht="19.5" customHeight="1">
      <c r="A69" s="117" t="s">
        <v>56</v>
      </c>
      <c r="B69" s="118" t="s">
        <v>168</v>
      </c>
      <c r="C69" s="8" t="s">
        <v>214</v>
      </c>
      <c r="D69" s="27">
        <v>26.63</v>
      </c>
      <c r="E69" s="27" t="e">
        <f>#REF!</f>
        <v>#REF!</v>
      </c>
      <c r="F69" s="52">
        <v>35.695999999999998</v>
      </c>
      <c r="G69" s="27">
        <v>35.696400000000004</v>
      </c>
      <c r="H69" s="58">
        <v>1.1205737337689748E-3</v>
      </c>
      <c r="I69" s="103"/>
      <c r="J69" s="22"/>
      <c r="K69" s="22"/>
      <c r="L69" s="22"/>
      <c r="M69" s="19"/>
      <c r="N69" s="19"/>
      <c r="O69" s="19"/>
      <c r="Q69" s="51"/>
    </row>
    <row r="70" spans="1:17" s="70" customFormat="1" ht="20.55" customHeight="1">
      <c r="A70" s="112" t="s">
        <v>57</v>
      </c>
      <c r="B70" s="113" t="s">
        <v>169</v>
      </c>
      <c r="C70" s="114" t="s">
        <v>214</v>
      </c>
      <c r="D70" s="28">
        <v>3780.49</v>
      </c>
      <c r="E70" s="28" t="e">
        <f>E71+E72</f>
        <v>#REF!</v>
      </c>
      <c r="F70" s="47">
        <v>5443.9839779699996</v>
      </c>
      <c r="G70" s="47">
        <v>6019.7896200000005</v>
      </c>
      <c r="H70" s="57">
        <v>10.576916544209086</v>
      </c>
      <c r="I70" s="103"/>
      <c r="J70" s="44"/>
      <c r="K70" s="44"/>
      <c r="L70" s="44"/>
      <c r="M70" s="19"/>
      <c r="N70" s="19"/>
      <c r="O70" s="19"/>
      <c r="P70" s="37"/>
      <c r="Q70" s="51"/>
    </row>
    <row r="71" spans="1:17" ht="20.55" customHeight="1">
      <c r="A71" s="117" t="s">
        <v>58</v>
      </c>
      <c r="B71" s="118" t="s">
        <v>170</v>
      </c>
      <c r="C71" s="8" t="s">
        <v>214</v>
      </c>
      <c r="D71" s="27">
        <v>3047.0825800000002</v>
      </c>
      <c r="E71" s="27" t="e">
        <f>#REF!</f>
        <v>#REF!</v>
      </c>
      <c r="F71" s="52">
        <v>3124.1964279761901</v>
      </c>
      <c r="G71" s="27">
        <v>3124.19641</v>
      </c>
      <c r="H71" s="58">
        <v>-5.753860386117815E-7</v>
      </c>
      <c r="I71" s="103"/>
      <c r="J71" s="22"/>
      <c r="K71" s="22"/>
      <c r="L71" s="22"/>
      <c r="M71" s="19"/>
      <c r="N71" s="19"/>
      <c r="O71" s="19"/>
      <c r="Q71" s="51"/>
    </row>
    <row r="72" spans="1:17">
      <c r="A72" s="117" t="s">
        <v>94</v>
      </c>
      <c r="B72" s="118" t="s">
        <v>171</v>
      </c>
      <c r="C72" s="8" t="s">
        <v>214</v>
      </c>
      <c r="D72" s="27">
        <v>596.39058</v>
      </c>
      <c r="E72" s="27" t="e">
        <f>#REF!+#REF!</f>
        <v>#REF!</v>
      </c>
      <c r="F72" s="52">
        <v>1834.9285499999999</v>
      </c>
      <c r="G72" s="27">
        <v>2402.7856900000002</v>
      </c>
      <c r="H72" s="58">
        <v>30.947098185376227</v>
      </c>
      <c r="I72" s="103"/>
      <c r="J72" s="22"/>
      <c r="K72" s="22"/>
      <c r="L72" s="22"/>
      <c r="M72" s="19"/>
      <c r="N72" s="19"/>
      <c r="O72" s="19"/>
      <c r="Q72" s="51"/>
    </row>
    <row r="73" spans="1:17">
      <c r="A73" s="117" t="s">
        <v>95</v>
      </c>
      <c r="B73" s="118" t="s">
        <v>172</v>
      </c>
      <c r="C73" s="8" t="s">
        <v>214</v>
      </c>
      <c r="D73" s="27">
        <v>107.14283999999999</v>
      </c>
      <c r="E73" s="27" t="e">
        <f>#REF!</f>
        <v>#REF!</v>
      </c>
      <c r="F73" s="52">
        <v>321.428</v>
      </c>
      <c r="G73" s="27">
        <v>321.42851999999999</v>
      </c>
      <c r="H73" s="58">
        <v>1.6177806538152396E-4</v>
      </c>
      <c r="I73" s="93"/>
      <c r="J73" s="22"/>
      <c r="K73" s="22"/>
      <c r="L73" s="22"/>
      <c r="M73" s="19"/>
      <c r="N73" s="19"/>
      <c r="O73" s="19"/>
      <c r="Q73" s="51"/>
    </row>
    <row r="74" spans="1:17">
      <c r="A74" s="117" t="s">
        <v>96</v>
      </c>
      <c r="B74" s="118" t="s">
        <v>173</v>
      </c>
      <c r="C74" s="8" t="s">
        <v>214</v>
      </c>
      <c r="D74" s="27">
        <v>29.870999999999999</v>
      </c>
      <c r="E74" s="27">
        <v>0</v>
      </c>
      <c r="F74" s="52">
        <v>29.870999999999999</v>
      </c>
      <c r="G74" s="27">
        <v>37.823999999999998</v>
      </c>
      <c r="H74" s="58">
        <v>26.624485286732952</v>
      </c>
      <c r="I74" s="93"/>
      <c r="J74" s="22"/>
      <c r="K74" s="22"/>
      <c r="L74" s="22"/>
      <c r="M74" s="19"/>
      <c r="N74" s="19"/>
      <c r="O74" s="19"/>
      <c r="P74" s="39"/>
      <c r="Q74" s="51"/>
    </row>
    <row r="75" spans="1:17">
      <c r="A75" s="117" t="s">
        <v>117</v>
      </c>
      <c r="B75" s="118" t="s">
        <v>174</v>
      </c>
      <c r="C75" s="8" t="s">
        <v>214</v>
      </c>
      <c r="D75" s="27">
        <v>0</v>
      </c>
      <c r="E75" s="27" t="e">
        <f>#REF!</f>
        <v>#REF!</v>
      </c>
      <c r="F75" s="52">
        <v>133.56</v>
      </c>
      <c r="G75" s="27">
        <v>133.55500000000001</v>
      </c>
      <c r="H75" s="58">
        <v>-3.7436358191041122E-3</v>
      </c>
      <c r="I75" s="93"/>
      <c r="J75" s="22"/>
      <c r="K75" s="22"/>
      <c r="L75" s="22"/>
      <c r="M75" s="19"/>
      <c r="N75" s="19"/>
      <c r="O75" s="19"/>
      <c r="P75" s="39"/>
      <c r="Q75" s="51"/>
    </row>
    <row r="76" spans="1:17" s="70" customFormat="1" ht="34.799999999999997">
      <c r="A76" s="112" t="s">
        <v>59</v>
      </c>
      <c r="B76" s="113" t="s">
        <v>175</v>
      </c>
      <c r="C76" s="114" t="s">
        <v>214</v>
      </c>
      <c r="D76" s="28">
        <v>652.44000000000005</v>
      </c>
      <c r="E76" s="28" t="e">
        <f>E78+E79+E80</f>
        <v>#REF!</v>
      </c>
      <c r="F76" s="47">
        <v>447.72935999999993</v>
      </c>
      <c r="G76" s="47">
        <v>455.21411000000001</v>
      </c>
      <c r="H76" s="57">
        <v>1.671713018775467</v>
      </c>
      <c r="I76" s="93"/>
      <c r="J76" s="44"/>
      <c r="K76" s="44"/>
      <c r="L76" s="44"/>
      <c r="M76" s="19"/>
      <c r="N76" s="19"/>
      <c r="O76" s="19"/>
      <c r="P76" s="37"/>
      <c r="Q76" s="51"/>
    </row>
    <row r="77" spans="1:17" hidden="1">
      <c r="A77" s="117"/>
      <c r="B77" s="118" t="s">
        <v>18</v>
      </c>
      <c r="C77" s="8" t="s">
        <v>214</v>
      </c>
      <c r="D77" s="27"/>
      <c r="E77" s="27"/>
      <c r="F77" s="52"/>
      <c r="G77" s="27"/>
      <c r="H77" s="57" t="e">
        <v>#DIV/0!</v>
      </c>
      <c r="I77" s="84"/>
      <c r="J77" s="22"/>
      <c r="K77" s="22"/>
      <c r="L77" s="22"/>
      <c r="M77" s="19"/>
      <c r="N77" s="19"/>
      <c r="O77" s="19"/>
      <c r="Q77" s="51"/>
    </row>
    <row r="78" spans="1:17" ht="22.95" customHeight="1">
      <c r="A78" s="117" t="s">
        <v>97</v>
      </c>
      <c r="B78" s="118" t="s">
        <v>176</v>
      </c>
      <c r="C78" s="8" t="s">
        <v>214</v>
      </c>
      <c r="D78" s="27">
        <v>81.08</v>
      </c>
      <c r="E78" s="27" t="e">
        <f>#REF!</f>
        <v>#REF!</v>
      </c>
      <c r="F78" s="52">
        <v>167.00899999999999</v>
      </c>
      <c r="G78" s="27">
        <v>167.01071999999999</v>
      </c>
      <c r="H78" s="58">
        <v>1.029884617000245E-3</v>
      </c>
      <c r="I78" s="85"/>
      <c r="J78" s="22"/>
      <c r="K78" s="22"/>
      <c r="L78" s="22"/>
      <c r="M78" s="19"/>
      <c r="N78" s="19"/>
      <c r="O78" s="19"/>
      <c r="Q78" s="51"/>
    </row>
    <row r="79" spans="1:17" ht="22.95" customHeight="1">
      <c r="A79" s="117" t="s">
        <v>98</v>
      </c>
      <c r="B79" s="118" t="s">
        <v>177</v>
      </c>
      <c r="C79" s="8" t="s">
        <v>214</v>
      </c>
      <c r="D79" s="27">
        <v>555.98</v>
      </c>
      <c r="E79" s="27">
        <v>0</v>
      </c>
      <c r="F79" s="52">
        <v>266.33035999999998</v>
      </c>
      <c r="G79" s="27">
        <v>273.81339000000003</v>
      </c>
      <c r="H79" s="58">
        <v>2.809679677525327</v>
      </c>
      <c r="I79" s="85"/>
      <c r="J79" s="22"/>
      <c r="K79" s="22"/>
      <c r="L79" s="22"/>
      <c r="M79" s="19"/>
      <c r="N79" s="19"/>
      <c r="O79" s="19"/>
      <c r="Q79" s="51"/>
    </row>
    <row r="80" spans="1:17">
      <c r="A80" s="117" t="s">
        <v>99</v>
      </c>
      <c r="B80" s="118" t="s">
        <v>157</v>
      </c>
      <c r="C80" s="8" t="s">
        <v>214</v>
      </c>
      <c r="D80" s="27">
        <v>15.38</v>
      </c>
      <c r="E80" s="27">
        <f>N63</f>
        <v>0</v>
      </c>
      <c r="F80" s="52">
        <v>14.39</v>
      </c>
      <c r="G80" s="27">
        <v>14.39</v>
      </c>
      <c r="H80" s="58">
        <v>0</v>
      </c>
      <c r="I80" s="85"/>
      <c r="J80" s="22"/>
      <c r="K80" s="22"/>
      <c r="L80" s="22"/>
      <c r="M80" s="19"/>
      <c r="N80" s="19"/>
      <c r="O80" s="19"/>
      <c r="Q80" s="51"/>
    </row>
    <row r="81" spans="1:17" ht="36" hidden="1">
      <c r="A81" s="117"/>
      <c r="B81" s="118" t="s">
        <v>100</v>
      </c>
      <c r="C81" s="8" t="s">
        <v>214</v>
      </c>
      <c r="D81" s="27"/>
      <c r="E81" s="27"/>
      <c r="F81" s="52"/>
      <c r="G81" s="27"/>
      <c r="H81" s="58" t="e">
        <v>#DIV/0!</v>
      </c>
      <c r="I81" s="85"/>
      <c r="J81" s="22"/>
      <c r="K81" s="22"/>
      <c r="L81" s="22"/>
      <c r="M81" s="19"/>
      <c r="N81" s="19"/>
      <c r="O81" s="19"/>
      <c r="Q81" s="51"/>
    </row>
    <row r="82" spans="1:17">
      <c r="A82" s="117" t="s">
        <v>60</v>
      </c>
      <c r="B82" s="118" t="s">
        <v>178</v>
      </c>
      <c r="C82" s="8" t="s">
        <v>214</v>
      </c>
      <c r="D82" s="27">
        <v>15.53</v>
      </c>
      <c r="E82" s="27" t="e">
        <f>#REF!</f>
        <v>#REF!</v>
      </c>
      <c r="F82" s="52">
        <v>73.77</v>
      </c>
      <c r="G82" s="27">
        <v>73.770600000000002</v>
      </c>
      <c r="H82" s="58">
        <v>8.1333875559944037E-4</v>
      </c>
      <c r="I82" s="85"/>
      <c r="J82" s="22"/>
      <c r="K82" s="22"/>
      <c r="L82" s="22"/>
      <c r="M82" s="19"/>
      <c r="N82" s="19"/>
      <c r="O82" s="19"/>
      <c r="Q82" s="51"/>
    </row>
    <row r="83" spans="1:17" ht="54">
      <c r="A83" s="117" t="s">
        <v>101</v>
      </c>
      <c r="B83" s="118" t="s">
        <v>179</v>
      </c>
      <c r="C83" s="8" t="s">
        <v>214</v>
      </c>
      <c r="D83" s="27">
        <v>46.19</v>
      </c>
      <c r="E83" s="27" t="e">
        <f>#REF!</f>
        <v>#REF!</v>
      </c>
      <c r="F83" s="52">
        <v>46.2</v>
      </c>
      <c r="G83" s="27">
        <v>46.192800000000013</v>
      </c>
      <c r="H83" s="58">
        <v>-1.5584415584394643E-2</v>
      </c>
      <c r="I83" s="85"/>
      <c r="J83" s="22"/>
      <c r="K83" s="22"/>
      <c r="L83" s="22"/>
      <c r="M83" s="19"/>
      <c r="N83" s="19"/>
      <c r="O83" s="19"/>
      <c r="Q83" s="51"/>
    </row>
    <row r="84" spans="1:17" ht="36" hidden="1">
      <c r="A84" s="117"/>
      <c r="B84" s="118" t="s">
        <v>55</v>
      </c>
      <c r="C84" s="8" t="s">
        <v>214</v>
      </c>
      <c r="D84" s="27"/>
      <c r="E84" s="27"/>
      <c r="F84" s="52"/>
      <c r="G84" s="27"/>
      <c r="H84" s="58" t="e">
        <v>#DIV/0!</v>
      </c>
      <c r="I84" s="85"/>
      <c r="J84" s="22"/>
      <c r="K84" s="22"/>
      <c r="L84" s="22"/>
      <c r="M84" s="19"/>
      <c r="N84" s="19"/>
      <c r="O84" s="19"/>
      <c r="Q84" s="51"/>
    </row>
    <row r="85" spans="1:17" ht="36">
      <c r="A85" s="117" t="s">
        <v>102</v>
      </c>
      <c r="B85" s="118" t="s">
        <v>180</v>
      </c>
      <c r="C85" s="8" t="s">
        <v>214</v>
      </c>
      <c r="D85" s="27">
        <v>57.38</v>
      </c>
      <c r="E85" s="27" t="e">
        <f>#REF!</f>
        <v>#REF!</v>
      </c>
      <c r="F85" s="52">
        <v>72.319999999999993</v>
      </c>
      <c r="G85" s="27">
        <v>73.659909999999996</v>
      </c>
      <c r="H85" s="58">
        <v>1.8527516592920401</v>
      </c>
      <c r="I85" s="103" t="s">
        <v>218</v>
      </c>
      <c r="J85" s="22"/>
      <c r="K85" s="22"/>
      <c r="L85" s="22"/>
      <c r="M85" s="19"/>
      <c r="N85" s="19"/>
      <c r="O85" s="19"/>
      <c r="Q85" s="51"/>
    </row>
    <row r="86" spans="1:17" ht="24.45" customHeight="1">
      <c r="A86" s="117" t="s">
        <v>103</v>
      </c>
      <c r="B86" s="118" t="s">
        <v>181</v>
      </c>
      <c r="C86" s="8" t="s">
        <v>214</v>
      </c>
      <c r="D86" s="27">
        <v>363.75</v>
      </c>
      <c r="E86" s="27" t="e">
        <f>#REF!</f>
        <v>#REF!</v>
      </c>
      <c r="F86" s="52">
        <v>695</v>
      </c>
      <c r="G86" s="27">
        <v>695</v>
      </c>
      <c r="H86" s="58">
        <v>0</v>
      </c>
      <c r="I86" s="103"/>
      <c r="J86" s="22"/>
      <c r="K86" s="22"/>
      <c r="L86" s="22"/>
      <c r="M86" s="19"/>
      <c r="N86" s="19"/>
      <c r="O86" s="19"/>
      <c r="Q86" s="51"/>
    </row>
    <row r="87" spans="1:17" ht="25.2" customHeight="1">
      <c r="A87" s="117" t="s">
        <v>104</v>
      </c>
      <c r="B87" s="118" t="s">
        <v>182</v>
      </c>
      <c r="C87" s="8" t="s">
        <v>214</v>
      </c>
      <c r="D87" s="27">
        <v>29.41</v>
      </c>
      <c r="E87" s="27" t="e">
        <f>#REF!</f>
        <v>#REF!</v>
      </c>
      <c r="F87" s="52">
        <v>44.22</v>
      </c>
      <c r="G87" s="27">
        <v>51.038919999999997</v>
      </c>
      <c r="H87" s="58">
        <v>15.420443238353684</v>
      </c>
      <c r="I87" s="103"/>
      <c r="J87" s="22"/>
      <c r="K87" s="22"/>
      <c r="L87" s="22"/>
      <c r="M87" s="19"/>
      <c r="N87" s="19"/>
      <c r="O87" s="19"/>
      <c r="Q87" s="51"/>
    </row>
    <row r="88" spans="1:17" ht="18" hidden="1" customHeight="1">
      <c r="A88" s="117"/>
      <c r="B88" s="118" t="s">
        <v>105</v>
      </c>
      <c r="C88" s="8" t="s">
        <v>214</v>
      </c>
      <c r="D88" s="27"/>
      <c r="E88" s="27"/>
      <c r="F88" s="52"/>
      <c r="G88" s="27"/>
      <c r="H88" s="57" t="e">
        <v>#DIV/0!</v>
      </c>
      <c r="I88" s="103"/>
      <c r="J88" s="22"/>
      <c r="K88" s="22"/>
      <c r="L88" s="22"/>
      <c r="M88" s="19"/>
      <c r="N88" s="19"/>
      <c r="O88" s="19"/>
      <c r="Q88" s="51"/>
    </row>
    <row r="89" spans="1:17" s="70" customFormat="1" ht="21.75" customHeight="1">
      <c r="A89" s="112" t="s">
        <v>19</v>
      </c>
      <c r="B89" s="113" t="s">
        <v>183</v>
      </c>
      <c r="C89" s="114" t="s">
        <v>214</v>
      </c>
      <c r="D89" s="28">
        <v>21413.18</v>
      </c>
      <c r="E89" s="28" t="e">
        <f>E90</f>
        <v>#REF!</v>
      </c>
      <c r="F89" s="47">
        <v>23989.704609073993</v>
      </c>
      <c r="G89" s="28">
        <v>24656.605376354</v>
      </c>
      <c r="H89" s="57">
        <v>2.7799457231655742</v>
      </c>
      <c r="I89" s="103"/>
      <c r="J89" s="44"/>
      <c r="K89" s="44"/>
      <c r="L89" s="44"/>
      <c r="M89" s="19"/>
      <c r="N89" s="19"/>
      <c r="O89" s="19"/>
      <c r="P89" s="37"/>
      <c r="Q89" s="51"/>
    </row>
    <row r="90" spans="1:17" ht="19.95" customHeight="1">
      <c r="A90" s="112" t="s">
        <v>14</v>
      </c>
      <c r="B90" s="113" t="s">
        <v>184</v>
      </c>
      <c r="C90" s="114" t="s">
        <v>214</v>
      </c>
      <c r="D90" s="28">
        <v>21413.18</v>
      </c>
      <c r="E90" s="28" t="e">
        <f>E91+E92+E93+E94+E95+E96+E98+E99+E100+E101+E102+E103+E104+E105+E106+E108+E110+E112+E113+E114+E116+E117+E118+E107</f>
        <v>#REF!</v>
      </c>
      <c r="F90" s="47">
        <v>23989.704609073993</v>
      </c>
      <c r="G90" s="47">
        <v>24656.605376354</v>
      </c>
      <c r="H90" s="57">
        <v>2.7799457231655742</v>
      </c>
      <c r="I90" s="103"/>
      <c r="J90" s="44"/>
      <c r="K90" s="44"/>
      <c r="L90" s="44"/>
      <c r="M90" s="19"/>
      <c r="N90" s="19"/>
      <c r="O90" s="19"/>
      <c r="P90" s="40"/>
      <c r="Q90" s="51"/>
    </row>
    <row r="91" spans="1:17">
      <c r="A91" s="115" t="s">
        <v>61</v>
      </c>
      <c r="B91" s="116" t="s">
        <v>185</v>
      </c>
      <c r="C91" s="8" t="s">
        <v>214</v>
      </c>
      <c r="D91" s="7">
        <v>16609.919999999998</v>
      </c>
      <c r="E91" s="32">
        <f>P131*E128*8/1000</f>
        <v>0</v>
      </c>
      <c r="F91" s="74">
        <v>16700.759999999998</v>
      </c>
      <c r="G91" s="27">
        <v>16739.759999999998</v>
      </c>
      <c r="H91" s="58">
        <v>0.23352230676927282</v>
      </c>
      <c r="I91" s="103"/>
      <c r="J91" s="22"/>
      <c r="K91" s="22"/>
      <c r="L91" s="22"/>
      <c r="M91" s="9"/>
      <c r="N91" s="9"/>
      <c r="O91" s="9"/>
      <c r="P91" s="40"/>
      <c r="Q91" s="51"/>
    </row>
    <row r="92" spans="1:17">
      <c r="A92" s="117" t="s">
        <v>62</v>
      </c>
      <c r="B92" s="118" t="s">
        <v>147</v>
      </c>
      <c r="C92" s="8" t="s">
        <v>214</v>
      </c>
      <c r="D92" s="8">
        <v>1607.8</v>
      </c>
      <c r="E92" s="27" t="e">
        <f>#REF!</f>
        <v>#REF!</v>
      </c>
      <c r="F92" s="52">
        <v>1616.6335679999997</v>
      </c>
      <c r="G92" s="27">
        <v>1628.8425556600005</v>
      </c>
      <c r="H92" s="58">
        <v>0.75521057471947362</v>
      </c>
      <c r="I92" s="103"/>
      <c r="J92" s="22"/>
      <c r="K92" s="22"/>
      <c r="L92" s="22"/>
      <c r="M92" s="9"/>
      <c r="N92" s="9"/>
      <c r="O92" s="9"/>
      <c r="Q92" s="51"/>
    </row>
    <row r="93" spans="1:17">
      <c r="A93" s="117" t="s">
        <v>63</v>
      </c>
      <c r="B93" s="118" t="s">
        <v>148</v>
      </c>
      <c r="C93" s="8" t="s">
        <v>214</v>
      </c>
      <c r="D93" s="8">
        <v>498.29</v>
      </c>
      <c r="E93" s="27" t="e">
        <f>#REF!</f>
        <v>#REF!</v>
      </c>
      <c r="F93" s="52">
        <v>501.02279999999996</v>
      </c>
      <c r="G93" s="27">
        <v>503.95387680000005</v>
      </c>
      <c r="H93" s="58">
        <v>0.58501864585804975</v>
      </c>
      <c r="I93" s="103"/>
      <c r="J93" s="22"/>
      <c r="K93" s="22"/>
      <c r="L93" s="22"/>
      <c r="M93" s="9"/>
      <c r="N93" s="9"/>
      <c r="O93" s="9"/>
      <c r="Q93" s="51"/>
    </row>
    <row r="94" spans="1:17">
      <c r="A94" s="117" t="s">
        <v>64</v>
      </c>
      <c r="B94" s="118" t="s">
        <v>149</v>
      </c>
      <c r="C94" s="8" t="s">
        <v>214</v>
      </c>
      <c r="D94" s="8">
        <v>415.24</v>
      </c>
      <c r="E94" s="27" t="e">
        <f>#REF!</f>
        <v>#REF!</v>
      </c>
      <c r="F94" s="52">
        <v>417.51900000000001</v>
      </c>
      <c r="G94" s="27">
        <v>419.74794559999998</v>
      </c>
      <c r="H94" s="58">
        <v>0.53385489043611778</v>
      </c>
      <c r="I94" s="103"/>
      <c r="J94" s="22"/>
      <c r="K94" s="22"/>
      <c r="L94" s="22"/>
      <c r="M94" s="9"/>
      <c r="N94" s="9"/>
      <c r="O94" s="9"/>
      <c r="Q94" s="51"/>
    </row>
    <row r="95" spans="1:17">
      <c r="A95" s="117" t="s">
        <v>65</v>
      </c>
      <c r="B95" s="118" t="s">
        <v>186</v>
      </c>
      <c r="C95" s="8" t="s">
        <v>214</v>
      </c>
      <c r="D95" s="8">
        <v>184.61</v>
      </c>
      <c r="E95" s="27" t="e">
        <f>#REF!</f>
        <v>#REF!</v>
      </c>
      <c r="F95" s="52">
        <v>99.5519745</v>
      </c>
      <c r="G95" s="27">
        <v>110.66416900000002</v>
      </c>
      <c r="H95" s="58">
        <v>11.162204020373313</v>
      </c>
      <c r="I95" s="103"/>
      <c r="J95" s="22"/>
      <c r="K95" s="22"/>
      <c r="L95" s="22"/>
      <c r="M95" s="9"/>
      <c r="N95" s="9"/>
      <c r="O95" s="9"/>
      <c r="Q95" s="51"/>
    </row>
    <row r="96" spans="1:17" ht="54">
      <c r="A96" s="117" t="s">
        <v>66</v>
      </c>
      <c r="B96" s="118" t="s">
        <v>187</v>
      </c>
      <c r="C96" s="8" t="s">
        <v>214</v>
      </c>
      <c r="D96" s="8">
        <v>150.65</v>
      </c>
      <c r="E96" s="27" t="e">
        <f>#REF!</f>
        <v>#REF!</v>
      </c>
      <c r="F96" s="52">
        <v>281.06</v>
      </c>
      <c r="G96" s="27">
        <v>348.73630000000003</v>
      </c>
      <c r="H96" s="58">
        <v>24.078951113641224</v>
      </c>
      <c r="I96" s="103"/>
      <c r="J96" s="22"/>
      <c r="K96" s="22"/>
      <c r="L96" s="22"/>
      <c r="M96" s="9"/>
      <c r="N96" s="9"/>
      <c r="O96" s="9"/>
      <c r="Q96" s="51"/>
    </row>
    <row r="97" spans="1:17" ht="18" hidden="1" customHeight="1">
      <c r="A97" s="117" t="s">
        <v>63</v>
      </c>
      <c r="B97" s="118" t="s">
        <v>23</v>
      </c>
      <c r="C97" s="8" t="s">
        <v>214</v>
      </c>
      <c r="D97" s="8"/>
      <c r="E97" s="27"/>
      <c r="F97" s="52"/>
      <c r="G97" s="27"/>
      <c r="H97" s="58" t="e">
        <v>#DIV/0!</v>
      </c>
      <c r="I97" s="103"/>
      <c r="J97" s="22"/>
      <c r="K97" s="22"/>
      <c r="L97" s="22"/>
      <c r="M97" s="9"/>
      <c r="N97" s="9"/>
      <c r="O97" s="9"/>
      <c r="Q97" s="51"/>
    </row>
    <row r="98" spans="1:17">
      <c r="A98" s="117" t="s">
        <v>67</v>
      </c>
      <c r="B98" s="118" t="s">
        <v>188</v>
      </c>
      <c r="C98" s="8" t="s">
        <v>214</v>
      </c>
      <c r="D98" s="8">
        <v>148.30000000000001</v>
      </c>
      <c r="E98" s="27" t="e">
        <f>#REF!</f>
        <v>#REF!</v>
      </c>
      <c r="F98" s="52">
        <v>94.571614813500005</v>
      </c>
      <c r="G98" s="27">
        <v>165.37725133600003</v>
      </c>
      <c r="H98" s="58">
        <v>74.869860964235741</v>
      </c>
      <c r="I98" s="103"/>
      <c r="J98" s="22"/>
      <c r="K98" s="22"/>
      <c r="L98" s="22"/>
      <c r="M98" s="9"/>
      <c r="N98" s="9"/>
      <c r="O98" s="9"/>
      <c r="Q98" s="51"/>
    </row>
    <row r="99" spans="1:17">
      <c r="A99" s="117" t="s">
        <v>68</v>
      </c>
      <c r="B99" s="118" t="s">
        <v>189</v>
      </c>
      <c r="C99" s="8" t="s">
        <v>214</v>
      </c>
      <c r="D99" s="8">
        <v>10.14</v>
      </c>
      <c r="E99" s="27" t="e">
        <f>#REF!</f>
        <v>#REF!</v>
      </c>
      <c r="F99" s="52">
        <v>14.9997936</v>
      </c>
      <c r="G99" s="27">
        <v>39.999449599999998</v>
      </c>
      <c r="H99" s="58">
        <v>166.66666666666666</v>
      </c>
      <c r="I99" s="103"/>
      <c r="J99" s="22"/>
      <c r="K99" s="22"/>
      <c r="L99" s="22"/>
      <c r="M99" s="9"/>
      <c r="N99" s="9"/>
      <c r="O99" s="9"/>
      <c r="Q99" s="51"/>
    </row>
    <row r="100" spans="1:17">
      <c r="A100" s="117" t="s">
        <v>69</v>
      </c>
      <c r="B100" s="118" t="s">
        <v>190</v>
      </c>
      <c r="C100" s="8" t="s">
        <v>214</v>
      </c>
      <c r="D100" s="8">
        <v>276.88</v>
      </c>
      <c r="E100" s="27" t="e">
        <f>#REF!</f>
        <v>#REF!</v>
      </c>
      <c r="F100" s="52">
        <v>703.70293056524997</v>
      </c>
      <c r="G100" s="27">
        <v>911.69907107400002</v>
      </c>
      <c r="H100" s="58">
        <v>29.557378756640528</v>
      </c>
      <c r="I100" s="103"/>
      <c r="J100" s="22"/>
      <c r="K100" s="22"/>
      <c r="L100" s="22"/>
      <c r="M100" s="9"/>
      <c r="N100" s="9"/>
      <c r="O100" s="9"/>
      <c r="Q100" s="51"/>
    </row>
    <row r="101" spans="1:17">
      <c r="A101" s="117" t="s">
        <v>70</v>
      </c>
      <c r="B101" s="118" t="s">
        <v>191</v>
      </c>
      <c r="C101" s="8" t="s">
        <v>214</v>
      </c>
      <c r="D101" s="8">
        <v>10.99</v>
      </c>
      <c r="E101" s="27" t="e">
        <f>#REF!</f>
        <v>#REF!</v>
      </c>
      <c r="F101" s="52">
        <v>13.76</v>
      </c>
      <c r="G101" s="27">
        <v>21.083464974000002</v>
      </c>
      <c r="H101" s="58">
        <v>53.222855915697686</v>
      </c>
      <c r="I101" s="103"/>
      <c r="J101" s="22"/>
      <c r="K101" s="22"/>
      <c r="L101" s="22"/>
      <c r="M101" s="9"/>
      <c r="N101" s="9"/>
      <c r="O101" s="9"/>
      <c r="Q101" s="51"/>
    </row>
    <row r="102" spans="1:17">
      <c r="A102" s="117" t="s">
        <v>71</v>
      </c>
      <c r="B102" s="118" t="s">
        <v>192</v>
      </c>
      <c r="C102" s="8" t="s">
        <v>214</v>
      </c>
      <c r="D102" s="8">
        <v>716.37</v>
      </c>
      <c r="E102" s="27" t="e">
        <f>#REF!</f>
        <v>#REF!</v>
      </c>
      <c r="F102" s="52">
        <v>703.78800139999998</v>
      </c>
      <c r="G102" s="27">
        <v>703.78800139999998</v>
      </c>
      <c r="H102" s="57">
        <v>0</v>
      </c>
      <c r="I102" s="103"/>
      <c r="J102" s="22"/>
      <c r="K102" s="22"/>
      <c r="L102" s="22"/>
      <c r="M102" s="9"/>
      <c r="N102" s="9"/>
      <c r="O102" s="9"/>
      <c r="Q102" s="51"/>
    </row>
    <row r="103" spans="1:17">
      <c r="A103" s="117" t="s">
        <v>72</v>
      </c>
      <c r="B103" s="118" t="s">
        <v>193</v>
      </c>
      <c r="C103" s="8" t="s">
        <v>214</v>
      </c>
      <c r="D103" s="8">
        <v>10.35</v>
      </c>
      <c r="E103" s="27" t="e">
        <f>#REF!</f>
        <v>#REF!</v>
      </c>
      <c r="F103" s="52">
        <v>39.480001000000001</v>
      </c>
      <c r="G103" s="27">
        <v>39.480001000000001</v>
      </c>
      <c r="H103" s="58">
        <v>0</v>
      </c>
      <c r="I103" s="103"/>
      <c r="J103" s="22"/>
      <c r="K103" s="22"/>
      <c r="L103" s="22"/>
      <c r="M103" s="9"/>
      <c r="N103" s="9"/>
      <c r="O103" s="9"/>
      <c r="Q103" s="51"/>
    </row>
    <row r="104" spans="1:17" ht="19.5" customHeight="1">
      <c r="A104" s="117" t="s">
        <v>73</v>
      </c>
      <c r="B104" s="118" t="s">
        <v>13</v>
      </c>
      <c r="C104" s="8" t="s">
        <v>214</v>
      </c>
      <c r="D104" s="8">
        <v>41.72</v>
      </c>
      <c r="E104" s="27">
        <f>D104/12*8</f>
        <v>27.813333333333333</v>
      </c>
      <c r="F104" s="52">
        <v>41.72</v>
      </c>
      <c r="G104" s="27">
        <v>41.720696552000007</v>
      </c>
      <c r="H104" s="58">
        <v>1.669587727727601E-3</v>
      </c>
      <c r="I104" s="103"/>
      <c r="J104" s="22"/>
      <c r="K104" s="22"/>
      <c r="L104" s="22"/>
      <c r="M104" s="9"/>
      <c r="N104" s="9"/>
      <c r="O104" s="9"/>
      <c r="Q104" s="51"/>
    </row>
    <row r="105" spans="1:17" ht="18" customHeight="1">
      <c r="A105" s="117" t="s">
        <v>74</v>
      </c>
      <c r="B105" s="118" t="s">
        <v>168</v>
      </c>
      <c r="C105" s="8" t="s">
        <v>214</v>
      </c>
      <c r="D105" s="8">
        <v>5.0199999999999996</v>
      </c>
      <c r="E105" s="27" t="e">
        <f>#REF!</f>
        <v>#REF!</v>
      </c>
      <c r="F105" s="52">
        <v>5.67</v>
      </c>
      <c r="G105" s="27">
        <v>8.5108950960000005</v>
      </c>
      <c r="H105" s="58">
        <v>50.103969947089958</v>
      </c>
      <c r="I105" s="103"/>
      <c r="J105" s="22"/>
      <c r="K105" s="22"/>
      <c r="L105" s="22"/>
      <c r="M105" s="9"/>
      <c r="N105" s="9"/>
      <c r="O105" s="9"/>
      <c r="Q105" s="51"/>
    </row>
    <row r="106" spans="1:17" ht="19.5" customHeight="1">
      <c r="A106" s="117" t="s">
        <v>75</v>
      </c>
      <c r="B106" s="118" t="s">
        <v>194</v>
      </c>
      <c r="C106" s="8" t="s">
        <v>214</v>
      </c>
      <c r="D106" s="8">
        <v>94</v>
      </c>
      <c r="E106" s="27" t="e">
        <f>#REF!</f>
        <v>#REF!</v>
      </c>
      <c r="F106" s="52">
        <v>104.696314954</v>
      </c>
      <c r="G106" s="27">
        <v>104.69631495400002</v>
      </c>
      <c r="H106" s="58">
        <v>1.3573404872411956E-14</v>
      </c>
      <c r="I106" s="103"/>
      <c r="J106" s="22"/>
      <c r="K106" s="22"/>
      <c r="L106" s="22"/>
      <c r="M106" s="9"/>
      <c r="N106" s="9"/>
      <c r="O106" s="9"/>
      <c r="Q106" s="51"/>
    </row>
    <row r="107" spans="1:17">
      <c r="A107" s="117" t="s">
        <v>76</v>
      </c>
      <c r="B107" s="118" t="s">
        <v>195</v>
      </c>
      <c r="C107" s="8" t="s">
        <v>214</v>
      </c>
      <c r="D107" s="8">
        <v>19.46</v>
      </c>
      <c r="E107" s="27" t="e">
        <f>#REF!</f>
        <v>#REF!</v>
      </c>
      <c r="F107" s="52">
        <v>3.452394</v>
      </c>
      <c r="G107" s="27">
        <v>4.6826670000000004</v>
      </c>
      <c r="H107" s="58">
        <v>35.635359116022116</v>
      </c>
      <c r="I107" s="85"/>
      <c r="J107" s="22"/>
      <c r="K107" s="22"/>
      <c r="L107" s="22"/>
      <c r="M107" s="9"/>
      <c r="N107" s="9"/>
      <c r="O107" s="9"/>
      <c r="Q107" s="51"/>
    </row>
    <row r="108" spans="1:17">
      <c r="A108" s="117" t="s">
        <v>77</v>
      </c>
      <c r="B108" s="118" t="s">
        <v>196</v>
      </c>
      <c r="C108" s="8" t="s">
        <v>214</v>
      </c>
      <c r="D108" s="8">
        <v>5.17</v>
      </c>
      <c r="E108" s="27" t="e">
        <f>#REF!</f>
        <v>#REF!</v>
      </c>
      <c r="F108" s="52">
        <v>136.24285441800001</v>
      </c>
      <c r="G108" s="27">
        <v>147.59641131399999</v>
      </c>
      <c r="H108" s="58">
        <v>8.3333228333331135</v>
      </c>
      <c r="I108" s="85"/>
      <c r="J108" s="22"/>
      <c r="K108" s="22"/>
      <c r="L108" s="22"/>
      <c r="M108" s="9"/>
      <c r="N108" s="9"/>
      <c r="O108" s="9"/>
      <c r="Q108" s="51"/>
    </row>
    <row r="109" spans="1:17" hidden="1">
      <c r="A109" s="117"/>
      <c r="B109" s="118" t="s">
        <v>25</v>
      </c>
      <c r="C109" s="8" t="s">
        <v>214</v>
      </c>
      <c r="D109" s="8"/>
      <c r="E109" s="27"/>
      <c r="F109" s="52"/>
      <c r="G109" s="27"/>
      <c r="H109" s="58" t="e">
        <v>#DIV/0!</v>
      </c>
      <c r="I109" s="85"/>
      <c r="J109" s="22"/>
      <c r="K109" s="22"/>
      <c r="L109" s="22"/>
      <c r="M109" s="9"/>
      <c r="N109" s="9"/>
      <c r="O109" s="9"/>
      <c r="Q109" s="51"/>
    </row>
    <row r="110" spans="1:17" ht="18.45" customHeight="1">
      <c r="A110" s="117" t="s">
        <v>79</v>
      </c>
      <c r="B110" s="118" t="s">
        <v>197</v>
      </c>
      <c r="C110" s="8" t="s">
        <v>214</v>
      </c>
      <c r="D110" s="8">
        <v>145.76</v>
      </c>
      <c r="E110" s="27" t="e">
        <f>#REF!</f>
        <v>#REF!</v>
      </c>
      <c r="F110" s="52">
        <v>315.825181144</v>
      </c>
      <c r="G110" s="27">
        <v>411.08404330399969</v>
      </c>
      <c r="H110" s="58">
        <v>30.161895835837914</v>
      </c>
      <c r="I110" s="85"/>
      <c r="J110" s="22"/>
      <c r="K110" s="22"/>
      <c r="L110" s="22"/>
      <c r="M110" s="9"/>
      <c r="N110" s="9"/>
      <c r="O110" s="9"/>
      <c r="Q110" s="51"/>
    </row>
    <row r="111" spans="1:17" hidden="1">
      <c r="A111" s="117" t="s">
        <v>79</v>
      </c>
      <c r="B111" s="118" t="s">
        <v>78</v>
      </c>
      <c r="C111" s="8" t="s">
        <v>214</v>
      </c>
      <c r="D111" s="8"/>
      <c r="E111" s="27"/>
      <c r="F111" s="52"/>
      <c r="G111" s="27"/>
      <c r="H111" s="58" t="e">
        <v>#DIV/0!</v>
      </c>
      <c r="I111" s="85"/>
      <c r="J111" s="22"/>
      <c r="K111" s="22"/>
      <c r="L111" s="22"/>
      <c r="M111" s="9"/>
      <c r="N111" s="9"/>
      <c r="O111" s="9"/>
      <c r="Q111" s="51"/>
    </row>
    <row r="112" spans="1:17">
      <c r="A112" s="117" t="s">
        <v>80</v>
      </c>
      <c r="B112" s="118" t="s">
        <v>198</v>
      </c>
      <c r="C112" s="8" t="s">
        <v>214</v>
      </c>
      <c r="D112" s="8">
        <v>44.89</v>
      </c>
      <c r="E112" s="27" t="e">
        <f>#REF!</f>
        <v>#REF!</v>
      </c>
      <c r="F112" s="52">
        <v>84.856595582000011</v>
      </c>
      <c r="G112" s="27">
        <v>84.856595582000011</v>
      </c>
      <c r="H112" s="58">
        <v>0</v>
      </c>
      <c r="I112" s="85"/>
      <c r="J112" s="22"/>
      <c r="K112" s="22"/>
      <c r="L112" s="22"/>
      <c r="M112" s="9"/>
      <c r="N112" s="9"/>
      <c r="O112" s="9"/>
      <c r="Q112" s="51"/>
    </row>
    <row r="113" spans="1:17" ht="25.2" customHeight="1">
      <c r="A113" s="117" t="s">
        <v>81</v>
      </c>
      <c r="B113" s="118" t="s">
        <v>199</v>
      </c>
      <c r="C113" s="8" t="s">
        <v>214</v>
      </c>
      <c r="D113" s="8">
        <v>17.86</v>
      </c>
      <c r="E113" s="27" t="e">
        <f>#REF!</f>
        <v>#REF!</v>
      </c>
      <c r="F113" s="52">
        <v>9.27</v>
      </c>
      <c r="G113" s="27">
        <v>14.007697638000002</v>
      </c>
      <c r="H113" s="58">
        <v>51.10784938511329</v>
      </c>
      <c r="I113" s="85"/>
      <c r="J113" s="22"/>
      <c r="K113" s="22"/>
      <c r="L113" s="22"/>
      <c r="M113" s="9"/>
      <c r="N113" s="9"/>
      <c r="O113" s="9"/>
      <c r="Q113" s="51"/>
    </row>
    <row r="114" spans="1:17" ht="16.5" customHeight="1">
      <c r="A114" s="117" t="s">
        <v>82</v>
      </c>
      <c r="B114" s="118" t="s">
        <v>200</v>
      </c>
      <c r="C114" s="8" t="s">
        <v>214</v>
      </c>
      <c r="D114" s="8">
        <v>218.87</v>
      </c>
      <c r="E114" s="27" t="e">
        <f>#REF!</f>
        <v>#REF!</v>
      </c>
      <c r="F114" s="52">
        <v>1941.7332000000001</v>
      </c>
      <c r="G114" s="27">
        <v>1941.7332000000001</v>
      </c>
      <c r="H114" s="58">
        <v>0</v>
      </c>
      <c r="I114" s="85"/>
      <c r="J114" s="22"/>
      <c r="K114" s="22"/>
      <c r="L114" s="22"/>
      <c r="M114" s="9"/>
      <c r="N114" s="9"/>
      <c r="O114" s="9"/>
      <c r="Q114" s="51"/>
    </row>
    <row r="115" spans="1:17" hidden="1">
      <c r="A115" s="117"/>
      <c r="B115" s="118" t="s">
        <v>26</v>
      </c>
      <c r="C115" s="8" t="s">
        <v>214</v>
      </c>
      <c r="D115" s="8"/>
      <c r="E115" s="27"/>
      <c r="F115" s="52"/>
      <c r="G115" s="27"/>
      <c r="H115" s="58" t="e">
        <v>#DIV/0!</v>
      </c>
      <c r="I115" s="85"/>
      <c r="J115" s="22"/>
      <c r="K115" s="22"/>
      <c r="L115" s="22"/>
      <c r="M115" s="9"/>
      <c r="N115" s="9"/>
      <c r="O115" s="9"/>
      <c r="Q115" s="51"/>
    </row>
    <row r="116" spans="1:17">
      <c r="A116" s="117" t="s">
        <v>83</v>
      </c>
      <c r="B116" s="118" t="s">
        <v>201</v>
      </c>
      <c r="C116" s="8" t="s">
        <v>214</v>
      </c>
      <c r="D116" s="8">
        <v>26.43</v>
      </c>
      <c r="E116" s="27" t="e">
        <f>#REF!</f>
        <v>#REF!</v>
      </c>
      <c r="F116" s="27">
        <v>85.15</v>
      </c>
      <c r="G116" s="27">
        <v>115.67018480600001</v>
      </c>
      <c r="H116" s="89">
        <v>35.842847687610103</v>
      </c>
      <c r="I116" s="85"/>
      <c r="J116" s="22"/>
      <c r="K116" s="22"/>
      <c r="L116" s="22"/>
      <c r="M116" s="9"/>
      <c r="N116" s="9"/>
      <c r="O116" s="9"/>
      <c r="Q116" s="51"/>
    </row>
    <row r="117" spans="1:17">
      <c r="A117" s="117" t="s">
        <v>84</v>
      </c>
      <c r="B117" s="118" t="s">
        <v>202</v>
      </c>
      <c r="C117" s="8" t="s">
        <v>214</v>
      </c>
      <c r="D117" s="8">
        <v>111.52</v>
      </c>
      <c r="E117" s="27" t="e">
        <f>#REF!</f>
        <v>#REF!</v>
      </c>
      <c r="F117" s="27">
        <v>26.661868472249996</v>
      </c>
      <c r="G117" s="27">
        <v>101.970290664</v>
      </c>
      <c r="H117" s="89">
        <v>282.45740642720506</v>
      </c>
      <c r="I117" s="85"/>
      <c r="J117" s="22"/>
      <c r="K117" s="22"/>
      <c r="L117" s="22"/>
      <c r="M117" s="9"/>
      <c r="N117" s="9"/>
      <c r="O117" s="9"/>
      <c r="Q117" s="51"/>
    </row>
    <row r="118" spans="1:17">
      <c r="A118" s="117" t="s">
        <v>85</v>
      </c>
      <c r="B118" s="118" t="s">
        <v>203</v>
      </c>
      <c r="C118" s="8" t="s">
        <v>214</v>
      </c>
      <c r="D118" s="8">
        <v>43.35</v>
      </c>
      <c r="E118" s="27" t="e">
        <f>#REF!</f>
        <v>#REF!</v>
      </c>
      <c r="F118" s="27">
        <v>47.576516625000004</v>
      </c>
      <c r="G118" s="27">
        <v>46.944293000000002</v>
      </c>
      <c r="H118" s="89">
        <v>-1.328856481829499</v>
      </c>
      <c r="I118" s="85"/>
      <c r="J118" s="22"/>
      <c r="K118" s="22"/>
      <c r="L118" s="22"/>
      <c r="M118" s="9"/>
      <c r="N118" s="9"/>
      <c r="O118" s="9"/>
      <c r="Q118" s="51"/>
    </row>
    <row r="119" spans="1:17" s="70" customFormat="1" thickBot="1">
      <c r="A119" s="133" t="s">
        <v>27</v>
      </c>
      <c r="B119" s="134" t="s">
        <v>204</v>
      </c>
      <c r="C119" s="114" t="s">
        <v>214</v>
      </c>
      <c r="D119" s="88">
        <v>169495.47399999999</v>
      </c>
      <c r="E119" s="86" t="e">
        <f>E17+E89</f>
        <v>#REF!</v>
      </c>
      <c r="F119" s="86">
        <v>192284.89268838262</v>
      </c>
      <c r="G119" s="86">
        <v>201755.68535635399</v>
      </c>
      <c r="H119" s="57">
        <v>4.9253961325603255</v>
      </c>
      <c r="I119" s="84"/>
      <c r="J119" s="44"/>
      <c r="K119" s="44"/>
      <c r="L119" s="44"/>
      <c r="M119" s="19"/>
      <c r="N119" s="19"/>
      <c r="O119" s="19"/>
      <c r="P119" s="38"/>
      <c r="Q119" s="51"/>
    </row>
    <row r="120" spans="1:17" s="70" customFormat="1" ht="17.399999999999999" customHeight="1">
      <c r="A120" s="112" t="s">
        <v>28</v>
      </c>
      <c r="B120" s="113" t="s">
        <v>205</v>
      </c>
      <c r="C120" s="114" t="s">
        <v>214</v>
      </c>
      <c r="D120" s="28">
        <v>93.14</v>
      </c>
      <c r="E120" s="28" t="e">
        <f>E121-E119</f>
        <v>#REF!</v>
      </c>
      <c r="F120" s="47">
        <v>93.14000000001397</v>
      </c>
      <c r="G120" s="47">
        <v>-25286.961556353985</v>
      </c>
      <c r="H120" s="57"/>
      <c r="I120" s="99" t="s">
        <v>219</v>
      </c>
      <c r="J120" s="44"/>
      <c r="K120" s="44"/>
      <c r="L120" s="44"/>
      <c r="M120" s="19"/>
      <c r="N120" s="19"/>
      <c r="O120" s="19"/>
      <c r="P120" s="37"/>
    </row>
    <row r="121" spans="1:17" s="70" customFormat="1" ht="17.399999999999999">
      <c r="A121" s="112" t="s">
        <v>29</v>
      </c>
      <c r="B121" s="113" t="s">
        <v>206</v>
      </c>
      <c r="C121" s="114" t="s">
        <v>214</v>
      </c>
      <c r="D121" s="28">
        <v>169588.61799999999</v>
      </c>
      <c r="E121" s="28">
        <f>[11]Лист_1!$T$16</f>
        <v>118801.53587000001</v>
      </c>
      <c r="F121" s="47">
        <v>192378.03268838263</v>
      </c>
      <c r="G121" s="47">
        <v>176468.72380000001</v>
      </c>
      <c r="H121" s="57">
        <v>-8.2698157716129739</v>
      </c>
      <c r="I121" s="135"/>
      <c r="J121" s="44"/>
      <c r="K121" s="44"/>
      <c r="L121" s="44"/>
      <c r="M121" s="19"/>
      <c r="N121" s="19"/>
      <c r="O121" s="19"/>
      <c r="P121" s="37"/>
    </row>
    <row r="122" spans="1:17" ht="18.600000000000001" thickBot="1">
      <c r="A122" s="136" t="s">
        <v>30</v>
      </c>
      <c r="B122" s="137" t="s">
        <v>207</v>
      </c>
      <c r="C122" s="138" t="s">
        <v>216</v>
      </c>
      <c r="D122" s="90">
        <v>683.24</v>
      </c>
      <c r="E122" s="90">
        <f>[11]Лист_1!$U$16</f>
        <v>513.08450000000005</v>
      </c>
      <c r="F122" s="91">
        <v>775.06157160623115</v>
      </c>
      <c r="G122" s="90">
        <v>748.28065000000004</v>
      </c>
      <c r="H122" s="92">
        <v>-3.4553282716275766</v>
      </c>
      <c r="I122" s="135"/>
      <c r="J122" s="44"/>
      <c r="K122" s="44"/>
      <c r="L122" s="44"/>
      <c r="M122" s="19"/>
      <c r="N122" s="19"/>
      <c r="O122" s="19"/>
    </row>
    <row r="123" spans="1:17" s="16" customFormat="1" thickBot="1">
      <c r="A123" s="139" t="s">
        <v>31</v>
      </c>
      <c r="B123" s="140" t="s">
        <v>208</v>
      </c>
      <c r="C123" s="141" t="s">
        <v>110</v>
      </c>
      <c r="D123" s="42">
        <v>248.21</v>
      </c>
      <c r="E123" s="36">
        <f>E121/E122</f>
        <v>231.54380198583274</v>
      </c>
      <c r="F123" s="36">
        <v>248.21</v>
      </c>
      <c r="G123" s="36">
        <v>235.83226934974198</v>
      </c>
      <c r="H123" s="59">
        <v>-4.9867977318633541</v>
      </c>
      <c r="I123" s="142"/>
      <c r="J123" s="49"/>
      <c r="K123" s="49"/>
      <c r="L123" s="49"/>
      <c r="M123" s="20"/>
      <c r="N123" s="20"/>
      <c r="O123" s="20"/>
      <c r="P123" s="38"/>
    </row>
    <row r="124" spans="1:17" s="70" customFormat="1" ht="17.55" customHeight="1">
      <c r="A124" s="143"/>
      <c r="B124" s="62" t="s">
        <v>209</v>
      </c>
      <c r="C124" s="119"/>
      <c r="D124" s="31"/>
      <c r="E124" s="31"/>
      <c r="F124" s="67"/>
      <c r="G124" s="31"/>
      <c r="H124" s="67"/>
      <c r="I124" s="99" t="s">
        <v>218</v>
      </c>
      <c r="J124" s="44"/>
      <c r="K124" s="44"/>
      <c r="L124" s="44"/>
      <c r="M124" s="19"/>
      <c r="N124" s="19"/>
      <c r="O124" s="19"/>
      <c r="P124" s="37"/>
    </row>
    <row r="125" spans="1:17" s="70" customFormat="1" ht="18" hidden="1" customHeight="1" thickBot="1">
      <c r="A125" s="133"/>
      <c r="B125" s="113" t="s">
        <v>32</v>
      </c>
      <c r="C125" s="114"/>
      <c r="D125" s="28"/>
      <c r="E125" s="28"/>
      <c r="F125" s="47"/>
      <c r="G125" s="28"/>
      <c r="H125" s="67" t="e">
        <v>#DIV/0!</v>
      </c>
      <c r="I125" s="100"/>
      <c r="J125" s="44"/>
      <c r="K125" s="44"/>
      <c r="L125" s="44"/>
      <c r="M125" s="19"/>
      <c r="N125" s="19"/>
      <c r="O125" s="19"/>
      <c r="P125" s="37"/>
    </row>
    <row r="126" spans="1:17" s="70" customFormat="1" ht="17.399999999999999" customHeight="1">
      <c r="A126" s="112" t="s">
        <v>15</v>
      </c>
      <c r="B126" s="113" t="s">
        <v>210</v>
      </c>
      <c r="C126" s="119" t="s">
        <v>217</v>
      </c>
      <c r="D126" s="31">
        <v>35</v>
      </c>
      <c r="E126" s="31">
        <v>35</v>
      </c>
      <c r="F126" s="47">
        <v>35</v>
      </c>
      <c r="G126" s="47">
        <v>35</v>
      </c>
      <c r="H126" s="67">
        <v>0</v>
      </c>
      <c r="I126" s="100"/>
      <c r="J126" s="25"/>
      <c r="K126" s="25"/>
      <c r="L126" s="25"/>
      <c r="M126" s="19"/>
      <c r="N126" s="19"/>
      <c r="O126" s="19"/>
      <c r="P126" s="37"/>
    </row>
    <row r="127" spans="1:17">
      <c r="A127" s="115" t="s">
        <v>16</v>
      </c>
      <c r="B127" s="116" t="s">
        <v>211</v>
      </c>
      <c r="C127" s="7" t="s">
        <v>217</v>
      </c>
      <c r="D127" s="32">
        <v>30</v>
      </c>
      <c r="E127" s="74">
        <v>30</v>
      </c>
      <c r="F127" s="52">
        <v>30</v>
      </c>
      <c r="G127" s="52">
        <v>30</v>
      </c>
      <c r="H127" s="67">
        <v>0</v>
      </c>
      <c r="I127" s="100"/>
      <c r="J127" s="26"/>
      <c r="K127" s="26"/>
      <c r="L127" s="60"/>
      <c r="M127" s="19"/>
      <c r="N127" s="19"/>
      <c r="O127" s="19"/>
    </row>
    <row r="128" spans="1:17">
      <c r="A128" s="131" t="s">
        <v>17</v>
      </c>
      <c r="B128" s="132" t="s">
        <v>212</v>
      </c>
      <c r="C128" s="7" t="s">
        <v>217</v>
      </c>
      <c r="D128" s="35">
        <v>5</v>
      </c>
      <c r="E128" s="55">
        <v>5</v>
      </c>
      <c r="F128" s="52">
        <v>5</v>
      </c>
      <c r="G128" s="52">
        <v>5</v>
      </c>
      <c r="H128" s="67">
        <v>0</v>
      </c>
      <c r="I128" s="100"/>
      <c r="J128" s="26"/>
      <c r="K128" s="26"/>
      <c r="L128" s="60"/>
      <c r="M128" s="19"/>
      <c r="N128" s="19"/>
      <c r="O128" s="19"/>
    </row>
    <row r="129" spans="1:19" s="70" customFormat="1" ht="17.399999999999999">
      <c r="A129" s="112" t="s">
        <v>20</v>
      </c>
      <c r="B129" s="113" t="s">
        <v>213</v>
      </c>
      <c r="C129" s="114" t="s">
        <v>107</v>
      </c>
      <c r="D129" s="28">
        <v>179826.25</v>
      </c>
      <c r="E129" s="28">
        <f>(E45+E91)/E126/8*1000</f>
        <v>0</v>
      </c>
      <c r="F129" s="47">
        <v>182539.71428571426</v>
      </c>
      <c r="G129" s="47">
        <v>185133.33333333328</v>
      </c>
      <c r="H129" s="67">
        <v>1.4208519268083479</v>
      </c>
      <c r="I129" s="100"/>
      <c r="J129" s="25"/>
      <c r="K129" s="25"/>
      <c r="L129" s="25"/>
      <c r="M129" s="19"/>
      <c r="N129" s="19"/>
      <c r="O129" s="19"/>
      <c r="P129" s="37"/>
    </row>
    <row r="130" spans="1:19">
      <c r="A130" s="115" t="s">
        <v>21</v>
      </c>
      <c r="B130" s="116" t="s">
        <v>211</v>
      </c>
      <c r="C130" s="144" t="s">
        <v>107</v>
      </c>
      <c r="D130" s="145">
        <v>163659.75</v>
      </c>
      <c r="E130" s="74">
        <f>E45/E127/8*1000</f>
        <v>0</v>
      </c>
      <c r="F130" s="74">
        <v>166572</v>
      </c>
      <c r="G130" s="74">
        <v>169489.55555555553</v>
      </c>
      <c r="H130" s="74">
        <v>1.7515282013516875</v>
      </c>
      <c r="I130" s="100"/>
      <c r="J130" s="26"/>
      <c r="K130" s="26"/>
      <c r="L130" s="26"/>
      <c r="M130" s="9"/>
      <c r="N130" s="9"/>
      <c r="O130" s="9"/>
      <c r="Q130" s="41"/>
    </row>
    <row r="131" spans="1:19" ht="18.600000000000001" thickBot="1">
      <c r="A131" s="146" t="s">
        <v>22</v>
      </c>
      <c r="B131" s="147" t="s">
        <v>212</v>
      </c>
      <c r="C131" s="148" t="s">
        <v>107</v>
      </c>
      <c r="D131" s="149">
        <v>276825.25</v>
      </c>
      <c r="E131" s="150">
        <f>E91/8/E128*1000</f>
        <v>0</v>
      </c>
      <c r="F131" s="150">
        <v>278345.99999999994</v>
      </c>
      <c r="G131" s="150">
        <v>278996</v>
      </c>
      <c r="H131" s="87">
        <v>0.23352230676929372</v>
      </c>
      <c r="I131" s="101"/>
      <c r="J131" s="26"/>
      <c r="K131" s="26"/>
      <c r="L131" s="26"/>
      <c r="M131" s="9"/>
      <c r="N131" s="9"/>
      <c r="O131" s="9"/>
      <c r="Q131" s="41"/>
    </row>
    <row r="132" spans="1:19" ht="15" hidden="1" customHeight="1">
      <c r="B132" s="15"/>
      <c r="D132" s="22"/>
      <c r="E132" s="24"/>
      <c r="F132" s="22"/>
      <c r="G132" s="22"/>
      <c r="H132" s="22"/>
      <c r="I132" s="22"/>
      <c r="J132" s="22"/>
      <c r="K132" s="22"/>
      <c r="L132" s="22"/>
    </row>
    <row r="133" spans="1:19" ht="15" hidden="1" customHeight="1">
      <c r="A133" s="95" t="s">
        <v>111</v>
      </c>
      <c r="B133" s="95"/>
      <c r="C133" s="95"/>
      <c r="D133" s="95"/>
      <c r="E133" s="95"/>
      <c r="F133" s="95"/>
      <c r="G133" s="69"/>
      <c r="H133" s="69"/>
      <c r="I133" s="69"/>
      <c r="J133" s="69"/>
      <c r="K133" s="69"/>
      <c r="L133" s="69"/>
    </row>
    <row r="134" spans="1:19" hidden="1"/>
    <row r="135" spans="1:19" ht="44.7" customHeight="1">
      <c r="A135" s="3"/>
    </row>
    <row r="136" spans="1:19" ht="18" customHeight="1">
      <c r="A136" s="10" t="s">
        <v>222</v>
      </c>
      <c r="B136" s="10"/>
      <c r="C136" s="10"/>
      <c r="D136" s="11"/>
      <c r="E136" s="11"/>
      <c r="F136" s="11"/>
      <c r="G136" s="65"/>
      <c r="H136" s="11"/>
      <c r="I136" s="11"/>
      <c r="J136" s="11"/>
      <c r="K136" s="11"/>
      <c r="L136" s="11"/>
      <c r="M136" s="11"/>
      <c r="N136" s="11"/>
      <c r="O136" s="69"/>
      <c r="P136" s="69"/>
      <c r="S136" s="29"/>
    </row>
    <row r="137" spans="1:19" ht="14.1" customHeight="1">
      <c r="A137" s="12"/>
      <c r="B137" s="12"/>
      <c r="C137" s="12"/>
      <c r="D137" s="11"/>
      <c r="E137" s="11"/>
      <c r="F137" s="11"/>
      <c r="G137" s="65"/>
      <c r="H137" s="11"/>
      <c r="I137" s="11"/>
      <c r="J137" s="11"/>
      <c r="K137" s="11"/>
      <c r="L137" s="11"/>
      <c r="M137" s="11"/>
      <c r="N137" s="11"/>
      <c r="O137" s="69"/>
      <c r="P137" s="69"/>
      <c r="S137" s="29"/>
    </row>
    <row r="138" spans="1:19" ht="14.1" customHeight="1">
      <c r="A138" s="12"/>
      <c r="B138" s="12"/>
      <c r="C138" s="12"/>
      <c r="D138" s="11"/>
      <c r="E138" s="11"/>
      <c r="F138" s="11"/>
      <c r="G138" s="65"/>
      <c r="H138" s="11"/>
      <c r="I138" s="11"/>
      <c r="J138" s="11"/>
      <c r="K138" s="11"/>
      <c r="L138" s="11"/>
      <c r="M138" s="11"/>
      <c r="N138" s="11"/>
      <c r="O138" s="69"/>
      <c r="P138" s="69"/>
      <c r="S138" s="29"/>
    </row>
    <row r="139" spans="1:19" ht="14.1" customHeight="1">
      <c r="A139" s="1"/>
      <c r="C139" s="13"/>
      <c r="D139" s="14"/>
      <c r="E139" s="14"/>
      <c r="F139" s="14"/>
      <c r="G139" s="64"/>
      <c r="H139" s="14"/>
      <c r="I139" s="14"/>
      <c r="J139" s="14"/>
      <c r="K139" s="14"/>
      <c r="L139" s="14"/>
      <c r="M139" s="14"/>
      <c r="N139" s="14"/>
      <c r="O139" s="69"/>
      <c r="P139" s="69"/>
      <c r="S139" s="29"/>
    </row>
    <row r="140" spans="1:19" ht="14.1" customHeight="1">
      <c r="A140" s="10" t="s">
        <v>220</v>
      </c>
      <c r="B140" s="10"/>
      <c r="C140" s="10"/>
      <c r="D140" s="10"/>
      <c r="E140" s="10"/>
      <c r="F140" s="10"/>
      <c r="G140" s="1"/>
      <c r="H140" s="10"/>
      <c r="I140" s="10"/>
      <c r="J140" s="10"/>
      <c r="K140" s="10"/>
      <c r="L140" s="10"/>
      <c r="M140" s="10"/>
      <c r="N140" s="10"/>
      <c r="O140" s="69"/>
      <c r="P140" s="69"/>
      <c r="S140" s="29"/>
    </row>
    <row r="141" spans="1:19" ht="14.1" customHeight="1">
      <c r="A141" s="12"/>
      <c r="B141" s="12"/>
      <c r="C141" s="12"/>
      <c r="D141" s="11"/>
      <c r="E141" s="11"/>
      <c r="F141" s="11"/>
      <c r="G141" s="65"/>
      <c r="H141" s="11"/>
      <c r="I141" s="11"/>
      <c r="J141" s="11"/>
      <c r="K141" s="11"/>
      <c r="L141" s="11"/>
      <c r="M141" s="11"/>
      <c r="N141" s="11"/>
      <c r="O141" s="69"/>
      <c r="P141" s="69"/>
      <c r="S141" s="29"/>
    </row>
    <row r="142" spans="1:19" ht="14.1" customHeight="1">
      <c r="D142" s="14"/>
      <c r="E142" s="14"/>
      <c r="F142" s="14"/>
      <c r="G142" s="64"/>
      <c r="H142" s="14"/>
      <c r="I142" s="14"/>
      <c r="J142" s="14"/>
      <c r="K142" s="14"/>
      <c r="L142" s="14"/>
      <c r="M142" s="14"/>
      <c r="N142" s="14"/>
      <c r="O142" s="69"/>
      <c r="P142" s="69"/>
      <c r="S142" s="29"/>
    </row>
    <row r="143" spans="1:19" ht="14.1" customHeight="1">
      <c r="D143" s="14"/>
      <c r="E143" s="14"/>
      <c r="F143" s="14"/>
      <c r="G143" s="64"/>
      <c r="H143" s="14"/>
      <c r="I143" s="14"/>
      <c r="J143" s="14"/>
      <c r="K143" s="14"/>
      <c r="L143" s="14"/>
      <c r="M143" s="14"/>
      <c r="N143" s="14"/>
      <c r="O143" s="69"/>
      <c r="P143" s="69"/>
      <c r="S143" s="29"/>
    </row>
    <row r="144" spans="1:19" ht="14.1" customHeight="1">
      <c r="A144" s="10" t="s">
        <v>221</v>
      </c>
      <c r="B144" s="10"/>
      <c r="C144" s="10"/>
      <c r="D144" s="10"/>
      <c r="E144" s="10"/>
      <c r="F144" s="10"/>
      <c r="G144" s="1"/>
      <c r="H144" s="10"/>
      <c r="I144" s="10"/>
      <c r="J144" s="10"/>
      <c r="K144" s="10"/>
      <c r="L144" s="10"/>
      <c r="M144" s="10"/>
      <c r="N144" s="10"/>
      <c r="O144" s="69"/>
      <c r="P144" s="69"/>
      <c r="S144" s="29"/>
    </row>
    <row r="145" spans="1:16" ht="14.1" customHeight="1">
      <c r="D145" s="43"/>
      <c r="E145" s="73"/>
      <c r="F145" s="14"/>
      <c r="G145" s="14"/>
      <c r="H145" s="14"/>
      <c r="I145" s="14"/>
      <c r="J145" s="14"/>
      <c r="K145" s="14"/>
      <c r="L145" s="14"/>
      <c r="M145" s="69"/>
      <c r="N145" s="69"/>
      <c r="O145" s="69"/>
      <c r="P145" s="29"/>
    </row>
    <row r="148" spans="1:16">
      <c r="A148" s="3"/>
    </row>
    <row r="149" spans="1:16">
      <c r="A149" s="3"/>
    </row>
  </sheetData>
  <mergeCells count="14">
    <mergeCell ref="A133:F133"/>
    <mergeCell ref="A12:D12"/>
    <mergeCell ref="I120:I123"/>
    <mergeCell ref="I124:I131"/>
    <mergeCell ref="A34:A35"/>
    <mergeCell ref="A13:D13"/>
    <mergeCell ref="A14:D14"/>
    <mergeCell ref="I85:I106"/>
    <mergeCell ref="I17:I72"/>
    <mergeCell ref="A8:D8"/>
    <mergeCell ref="A10:D10"/>
    <mergeCell ref="C9:H9"/>
    <mergeCell ref="E10:H10"/>
    <mergeCell ref="A11:H11"/>
  </mergeCells>
  <pageMargins left="0.59055118110236227" right="0" top="0.59055118110236227" bottom="0" header="0.31496062992125984" footer="0.31496062992125984"/>
  <pageSetup paperSize="9" scale="55" fitToHeight="3" orientation="portrait" r:id="rId1"/>
  <rowBreaks count="1" manualBreakCount="1">
    <brk id="7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ОЧИСТКА</vt:lpstr>
      <vt:lpstr>ОЧИСТКА!Заголовки_для_печати</vt:lpstr>
      <vt:lpstr>ОЧИСТКА!Область_печати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2026-03-20T06:33:29Z</cp:lastPrinted>
  <dcterms:created xsi:type="dcterms:W3CDTF">2023-11-24T07:26:24Z</dcterms:created>
  <dcterms:modified xsi:type="dcterms:W3CDTF">2026-04-17T08:22:46Z</dcterms:modified>
</cp:coreProperties>
</file>